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adrienn\Google Drive\Faluház\Beszámoló, tervezet 2025\"/>
    </mc:Choice>
  </mc:AlternateContent>
  <xr:revisionPtr revIDLastSave="0" documentId="8_{29A1DE97-A265-4A0A-AE31-DEB46C46CD97}" xr6:coauthVersionLast="47" xr6:coauthVersionMax="47" xr10:uidLastSave="{00000000-0000-0000-0000-000000000000}"/>
  <bookViews>
    <workbookView xWindow="-120" yWindow="-120" windowWidth="29040" windowHeight="15720" xr2:uid="{6B8DC82A-7813-4960-AE1A-74F1F2D146F4}"/>
  </bookViews>
  <sheets>
    <sheet name="Munk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114" i="1" l="1"/>
  <c r="K114" i="1"/>
  <c r="P111" i="1"/>
  <c r="O111" i="1"/>
  <c r="N111" i="1"/>
  <c r="M111" i="1"/>
  <c r="I111" i="1"/>
  <c r="F111" i="1"/>
  <c r="C111" i="1"/>
  <c r="G110" i="1"/>
  <c r="E110" i="1"/>
  <c r="D110" i="1"/>
  <c r="J109" i="1"/>
  <c r="K109" i="1" s="1"/>
  <c r="E109" i="1"/>
  <c r="E111" i="1" s="1"/>
  <c r="D109" i="1"/>
  <c r="D111" i="1" s="1"/>
  <c r="K108" i="1"/>
  <c r="J108" i="1"/>
  <c r="J111" i="1" s="1"/>
  <c r="G108" i="1"/>
  <c r="E108" i="1"/>
  <c r="D108" i="1"/>
  <c r="P105" i="1"/>
  <c r="O105" i="1"/>
  <c r="N105" i="1"/>
  <c r="M105" i="1"/>
  <c r="K105" i="1"/>
  <c r="I105" i="1"/>
  <c r="H105" i="1"/>
  <c r="F105" i="1"/>
  <c r="C105" i="1"/>
  <c r="E104" i="1"/>
  <c r="G104" i="1" s="1"/>
  <c r="D104" i="1"/>
  <c r="L103" i="1"/>
  <c r="E103" i="1"/>
  <c r="G103" i="1" s="1"/>
  <c r="D103" i="1"/>
  <c r="E102" i="1"/>
  <c r="G102" i="1" s="1"/>
  <c r="D102" i="1"/>
  <c r="L101" i="1"/>
  <c r="L105" i="1" s="1"/>
  <c r="J101" i="1"/>
  <c r="J105" i="1" s="1"/>
  <c r="E101" i="1"/>
  <c r="G101" i="1" s="1"/>
  <c r="D101" i="1"/>
  <c r="P98" i="1"/>
  <c r="O98" i="1"/>
  <c r="N98" i="1"/>
  <c r="M98" i="1"/>
  <c r="F98" i="1"/>
  <c r="C98" i="1"/>
  <c r="E97" i="1"/>
  <c r="G97" i="1" s="1"/>
  <c r="L97" i="1" s="1"/>
  <c r="D97" i="1"/>
  <c r="G96" i="1"/>
  <c r="L96" i="1" s="1"/>
  <c r="E96" i="1"/>
  <c r="D96" i="1"/>
  <c r="E95" i="1"/>
  <c r="G95" i="1" s="1"/>
  <c r="L95" i="1" s="1"/>
  <c r="D95" i="1"/>
  <c r="E94" i="1"/>
  <c r="G94" i="1" s="1"/>
  <c r="L94" i="1" s="1"/>
  <c r="D94" i="1"/>
  <c r="M93" i="1"/>
  <c r="J93" i="1"/>
  <c r="E93" i="1"/>
  <c r="G93" i="1" s="1"/>
  <c r="L93" i="1" s="1"/>
  <c r="D93" i="1"/>
  <c r="G92" i="1"/>
  <c r="L92" i="1" s="1"/>
  <c r="E92" i="1"/>
  <c r="D92" i="1"/>
  <c r="J91" i="1"/>
  <c r="E91" i="1"/>
  <c r="G91" i="1" s="1"/>
  <c r="L91" i="1" s="1"/>
  <c r="D91" i="1"/>
  <c r="G90" i="1"/>
  <c r="E90" i="1"/>
  <c r="D90" i="1"/>
  <c r="E89" i="1"/>
  <c r="G89" i="1" s="1"/>
  <c r="L89" i="1" s="1"/>
  <c r="D89" i="1"/>
  <c r="D98" i="1" s="1"/>
  <c r="J88" i="1"/>
  <c r="E88" i="1"/>
  <c r="G88" i="1" s="1"/>
  <c r="L88" i="1" s="1"/>
  <c r="D88" i="1"/>
  <c r="I87" i="1"/>
  <c r="I98" i="1" s="1"/>
  <c r="E87" i="1"/>
  <c r="G87" i="1" s="1"/>
  <c r="L87" i="1" s="1"/>
  <c r="D87" i="1"/>
  <c r="K86" i="1"/>
  <c r="K98" i="1" s="1"/>
  <c r="E86" i="1"/>
  <c r="E98" i="1" s="1"/>
  <c r="D86" i="1"/>
  <c r="F83" i="1"/>
  <c r="E82" i="1"/>
  <c r="G82" i="1" s="1"/>
  <c r="D82" i="1"/>
  <c r="J81" i="1"/>
  <c r="E81" i="1"/>
  <c r="G81" i="1" s="1"/>
  <c r="L81" i="1" s="1"/>
  <c r="D81" i="1"/>
  <c r="N80" i="1"/>
  <c r="L80" i="1"/>
  <c r="J80" i="1"/>
  <c r="J78" i="1" s="1"/>
  <c r="D80" i="1"/>
  <c r="E80" i="1" s="1"/>
  <c r="G80" i="1" s="1"/>
  <c r="L79" i="1"/>
  <c r="L78" i="1" s="1"/>
  <c r="K79" i="1"/>
  <c r="E79" i="1"/>
  <c r="P78" i="1"/>
  <c r="O78" i="1"/>
  <c r="N78" i="1"/>
  <c r="M78" i="1"/>
  <c r="K78" i="1"/>
  <c r="I78" i="1"/>
  <c r="H78" i="1"/>
  <c r="E78" i="1"/>
  <c r="G78" i="1" s="1"/>
  <c r="D78" i="1"/>
  <c r="N77" i="1"/>
  <c r="N71" i="1" s="1"/>
  <c r="M77" i="1"/>
  <c r="K77" i="1"/>
  <c r="G77" i="1"/>
  <c r="L77" i="1" s="1"/>
  <c r="M76" i="1"/>
  <c r="K76" i="1"/>
  <c r="G76" i="1"/>
  <c r="L76" i="1" s="1"/>
  <c r="M74" i="1"/>
  <c r="K74" i="1"/>
  <c r="E74" i="1"/>
  <c r="G74" i="1" s="1"/>
  <c r="L74" i="1" s="1"/>
  <c r="M73" i="1"/>
  <c r="L73" i="1"/>
  <c r="K73" i="1"/>
  <c r="G73" i="1"/>
  <c r="N72" i="1"/>
  <c r="M72" i="1"/>
  <c r="K72" i="1"/>
  <c r="K71" i="1" s="1"/>
  <c r="G72" i="1"/>
  <c r="L72" i="1" s="1"/>
  <c r="P71" i="1"/>
  <c r="O71" i="1"/>
  <c r="J71" i="1"/>
  <c r="I71" i="1"/>
  <c r="E71" i="1"/>
  <c r="G71" i="1" s="1"/>
  <c r="D71" i="1"/>
  <c r="J70" i="1"/>
  <c r="E70" i="1"/>
  <c r="G70" i="1" s="1"/>
  <c r="L70" i="1" s="1"/>
  <c r="C70" i="1"/>
  <c r="J69" i="1"/>
  <c r="C69" i="1"/>
  <c r="E69" i="1" s="1"/>
  <c r="G69" i="1" s="1"/>
  <c r="L69" i="1" s="1"/>
  <c r="J68" i="1"/>
  <c r="E68" i="1"/>
  <c r="G68" i="1" s="1"/>
  <c r="C68" i="1"/>
  <c r="J67" i="1"/>
  <c r="K67" i="1" s="1"/>
  <c r="C67" i="1"/>
  <c r="E67" i="1" s="1"/>
  <c r="G67" i="1" s="1"/>
  <c r="J66" i="1"/>
  <c r="J64" i="1" s="1"/>
  <c r="E66" i="1"/>
  <c r="G66" i="1" s="1"/>
  <c r="K65" i="1"/>
  <c r="J65" i="1"/>
  <c r="C65" i="1"/>
  <c r="E65" i="1" s="1"/>
  <c r="G65" i="1" s="1"/>
  <c r="L65" i="1" s="1"/>
  <c r="P64" i="1"/>
  <c r="O64" i="1"/>
  <c r="N64" i="1"/>
  <c r="M64" i="1"/>
  <c r="I64" i="1"/>
  <c r="E64" i="1"/>
  <c r="G64" i="1" s="1"/>
  <c r="D64" i="1"/>
  <c r="E62" i="1"/>
  <c r="G62" i="1" s="1"/>
  <c r="L62" i="1" s="1"/>
  <c r="D62" i="1"/>
  <c r="G61" i="1"/>
  <c r="E61" i="1"/>
  <c r="D61" i="1"/>
  <c r="M60" i="1"/>
  <c r="J60" i="1"/>
  <c r="K60" i="1" s="1"/>
  <c r="E60" i="1"/>
  <c r="G60" i="1" s="1"/>
  <c r="L60" i="1" s="1"/>
  <c r="D60" i="1"/>
  <c r="M59" i="1"/>
  <c r="K59" i="1"/>
  <c r="J59" i="1"/>
  <c r="D59" i="1"/>
  <c r="E59" i="1" s="1"/>
  <c r="G59" i="1" s="1"/>
  <c r="L59" i="1" s="1"/>
  <c r="M58" i="1"/>
  <c r="J58" i="1"/>
  <c r="K58" i="1" s="1"/>
  <c r="E58" i="1"/>
  <c r="G58" i="1" s="1"/>
  <c r="L58" i="1" s="1"/>
  <c r="D58" i="1"/>
  <c r="M57" i="1"/>
  <c r="J57" i="1"/>
  <c r="K57" i="1" s="1"/>
  <c r="D57" i="1"/>
  <c r="E57" i="1" s="1"/>
  <c r="G57" i="1" s="1"/>
  <c r="L57" i="1" s="1"/>
  <c r="M56" i="1"/>
  <c r="J56" i="1"/>
  <c r="K56" i="1" s="1"/>
  <c r="D56" i="1"/>
  <c r="E56" i="1" s="1"/>
  <c r="G56" i="1" s="1"/>
  <c r="L56" i="1" s="1"/>
  <c r="M55" i="1"/>
  <c r="K55" i="1"/>
  <c r="J55" i="1"/>
  <c r="D55" i="1"/>
  <c r="E55" i="1" s="1"/>
  <c r="G55" i="1" s="1"/>
  <c r="L55" i="1" s="1"/>
  <c r="J54" i="1"/>
  <c r="K54" i="1" s="1"/>
  <c r="D54" i="1"/>
  <c r="E54" i="1" s="1"/>
  <c r="G54" i="1" s="1"/>
  <c r="L54" i="1" s="1"/>
  <c r="J53" i="1"/>
  <c r="J50" i="1" s="1"/>
  <c r="D53" i="1"/>
  <c r="E53" i="1" s="1"/>
  <c r="G53" i="1" s="1"/>
  <c r="J52" i="1"/>
  <c r="K52" i="1" s="1"/>
  <c r="D52" i="1"/>
  <c r="E52" i="1" s="1"/>
  <c r="G52" i="1" s="1"/>
  <c r="L52" i="1" s="1"/>
  <c r="M51" i="1"/>
  <c r="M50" i="1" s="1"/>
  <c r="J51" i="1"/>
  <c r="K51" i="1" s="1"/>
  <c r="D51" i="1"/>
  <c r="E51" i="1" s="1"/>
  <c r="G51" i="1" s="1"/>
  <c r="L51" i="1" s="1"/>
  <c r="V50" i="1"/>
  <c r="P50" i="1"/>
  <c r="O50" i="1"/>
  <c r="N50" i="1"/>
  <c r="I50" i="1"/>
  <c r="H50" i="1"/>
  <c r="G50" i="1"/>
  <c r="E50" i="1"/>
  <c r="D50" i="1"/>
  <c r="G49" i="1"/>
  <c r="E49" i="1"/>
  <c r="D49" i="1"/>
  <c r="K48" i="1"/>
  <c r="K47" i="1"/>
  <c r="K45" i="1" s="1"/>
  <c r="K46" i="1"/>
  <c r="E46" i="1"/>
  <c r="G46" i="1" s="1"/>
  <c r="L46" i="1" s="1"/>
  <c r="L45" i="1" s="1"/>
  <c r="P45" i="1"/>
  <c r="O45" i="1"/>
  <c r="N45" i="1"/>
  <c r="M45" i="1"/>
  <c r="J45" i="1"/>
  <c r="I45" i="1"/>
  <c r="E45" i="1"/>
  <c r="G45" i="1" s="1"/>
  <c r="K44" i="1"/>
  <c r="D44" i="1"/>
  <c r="E44" i="1" s="1"/>
  <c r="G44" i="1" s="1"/>
  <c r="L44" i="1" s="1"/>
  <c r="K43" i="1"/>
  <c r="K41" i="1" s="1"/>
  <c r="E43" i="1"/>
  <c r="G43" i="1" s="1"/>
  <c r="L43" i="1" s="1"/>
  <c r="D43" i="1"/>
  <c r="K42" i="1"/>
  <c r="D42" i="1"/>
  <c r="E42" i="1" s="1"/>
  <c r="G42" i="1" s="1"/>
  <c r="L42" i="1" s="1"/>
  <c r="P41" i="1"/>
  <c r="O41" i="1"/>
  <c r="N41" i="1"/>
  <c r="M41" i="1"/>
  <c r="J41" i="1"/>
  <c r="I41" i="1"/>
  <c r="E41" i="1"/>
  <c r="G41" i="1" s="1"/>
  <c r="D41" i="1"/>
  <c r="E40" i="1"/>
  <c r="C40" i="1"/>
  <c r="C83" i="1" s="1"/>
  <c r="J39" i="1"/>
  <c r="E39" i="1"/>
  <c r="K39" i="1" s="1"/>
  <c r="I39" i="1" s="1"/>
  <c r="K38" i="1"/>
  <c r="I38" i="1" s="1"/>
  <c r="I36" i="1" s="1"/>
  <c r="E38" i="1"/>
  <c r="D38" i="1"/>
  <c r="J38" i="1" s="1"/>
  <c r="K37" i="1"/>
  <c r="I37" i="1"/>
  <c r="D37" i="1"/>
  <c r="P36" i="1"/>
  <c r="O36" i="1"/>
  <c r="N36" i="1"/>
  <c r="M36" i="1"/>
  <c r="L36" i="1"/>
  <c r="G36" i="1"/>
  <c r="E36" i="1"/>
  <c r="K35" i="1"/>
  <c r="G35" i="1"/>
  <c r="L35" i="1" s="1"/>
  <c r="E35" i="1"/>
  <c r="J34" i="1"/>
  <c r="K34" i="1" s="1"/>
  <c r="E34" i="1"/>
  <c r="G34" i="1" s="1"/>
  <c r="L34" i="1" s="1"/>
  <c r="K33" i="1"/>
  <c r="G33" i="1"/>
  <c r="L33" i="1" s="1"/>
  <c r="E33" i="1"/>
  <c r="K32" i="1"/>
  <c r="E32" i="1"/>
  <c r="G32" i="1" s="1"/>
  <c r="L32" i="1" s="1"/>
  <c r="E31" i="1"/>
  <c r="G31" i="1" s="1"/>
  <c r="L31" i="1" s="1"/>
  <c r="L30" i="1"/>
  <c r="K30" i="1"/>
  <c r="G30" i="1"/>
  <c r="E30" i="1"/>
  <c r="K29" i="1"/>
  <c r="K28" i="1" s="1"/>
  <c r="E29" i="1"/>
  <c r="G29" i="1" s="1"/>
  <c r="L29" i="1" s="1"/>
  <c r="P28" i="1"/>
  <c r="O28" i="1"/>
  <c r="N28" i="1"/>
  <c r="M28" i="1"/>
  <c r="J28" i="1"/>
  <c r="I28" i="1"/>
  <c r="E28" i="1"/>
  <c r="G28" i="1" s="1"/>
  <c r="D28" i="1"/>
  <c r="L26" i="1"/>
  <c r="D22" i="1"/>
  <c r="E22" i="1" s="1"/>
  <c r="G22" i="1" s="1"/>
  <c r="N21" i="1"/>
  <c r="I21" i="1"/>
  <c r="K21" i="1" s="1"/>
  <c r="E21" i="1"/>
  <c r="G21" i="1" s="1"/>
  <c r="L21" i="1" s="1"/>
  <c r="N20" i="1"/>
  <c r="K20" i="1"/>
  <c r="D20" i="1"/>
  <c r="E20" i="1" s="1"/>
  <c r="G20" i="1" s="1"/>
  <c r="L20" i="1" s="1"/>
  <c r="K19" i="1"/>
  <c r="E19" i="1"/>
  <c r="G19" i="1" s="1"/>
  <c r="L19" i="1" s="1"/>
  <c r="K18" i="1"/>
  <c r="E18" i="1"/>
  <c r="G18" i="1" s="1"/>
  <c r="L18" i="1" s="1"/>
  <c r="K17" i="1"/>
  <c r="K16" i="1" s="1"/>
  <c r="G17" i="1"/>
  <c r="L17" i="1" s="1"/>
  <c r="E17" i="1"/>
  <c r="P16" i="1"/>
  <c r="O16" i="1"/>
  <c r="M16" i="1"/>
  <c r="J16" i="1"/>
  <c r="I16" i="1"/>
  <c r="E16" i="1"/>
  <c r="G16" i="1" s="1"/>
  <c r="H16" i="1" s="1"/>
  <c r="D16" i="1"/>
  <c r="M15" i="1"/>
  <c r="J15" i="1"/>
  <c r="K15" i="1" s="1"/>
  <c r="G15" i="1"/>
  <c r="L15" i="1" s="1"/>
  <c r="D15" i="1"/>
  <c r="E15" i="1" s="1"/>
  <c r="M14" i="1"/>
  <c r="J14" i="1"/>
  <c r="K14" i="1" s="1"/>
  <c r="E14" i="1"/>
  <c r="G14" i="1" s="1"/>
  <c r="L14" i="1" s="1"/>
  <c r="D14" i="1"/>
  <c r="M13" i="1"/>
  <c r="J13" i="1"/>
  <c r="K13" i="1" s="1"/>
  <c r="D13" i="1"/>
  <c r="E13" i="1" s="1"/>
  <c r="P12" i="1"/>
  <c r="O12" i="1"/>
  <c r="N12" i="1"/>
  <c r="M12" i="1"/>
  <c r="K12" i="1"/>
  <c r="J12" i="1"/>
  <c r="H12" i="1"/>
  <c r="E12" i="1"/>
  <c r="G12" i="1" s="1"/>
  <c r="L12" i="1" s="1"/>
  <c r="D12" i="1"/>
  <c r="P9" i="1"/>
  <c r="O9" i="1"/>
  <c r="N9" i="1"/>
  <c r="M9" i="1"/>
  <c r="K9" i="1"/>
  <c r="J9" i="1"/>
  <c r="I9" i="1"/>
  <c r="H9" i="1"/>
  <c r="F9" i="1"/>
  <c r="C9" i="1"/>
  <c r="G8" i="1"/>
  <c r="L8" i="1" s="1"/>
  <c r="E8" i="1"/>
  <c r="D8" i="1"/>
  <c r="E7" i="1"/>
  <c r="G7" i="1" s="1"/>
  <c r="L7" i="1" s="1"/>
  <c r="D7" i="1"/>
  <c r="E6" i="1"/>
  <c r="G6" i="1" s="1"/>
  <c r="L6" i="1" s="1"/>
  <c r="D6" i="1"/>
  <c r="E5" i="1"/>
  <c r="G5" i="1" s="1"/>
  <c r="L5" i="1" s="1"/>
  <c r="D5" i="1"/>
  <c r="E4" i="1"/>
  <c r="E9" i="1" s="1"/>
  <c r="D4" i="1"/>
  <c r="D9" i="1" s="1"/>
  <c r="E3" i="1"/>
  <c r="G3" i="1" s="1"/>
  <c r="D3" i="1"/>
  <c r="G13" i="1" l="1"/>
  <c r="L13" i="1" s="1"/>
  <c r="E83" i="1"/>
  <c r="L3" i="1"/>
  <c r="G9" i="1"/>
  <c r="D83" i="1"/>
  <c r="L28" i="1"/>
  <c r="L68" i="1"/>
  <c r="L67" i="1"/>
  <c r="L16" i="1"/>
  <c r="L41" i="1"/>
  <c r="L109" i="1"/>
  <c r="K111" i="1"/>
  <c r="M83" i="1"/>
  <c r="G105" i="1"/>
  <c r="I22" i="1"/>
  <c r="K22" i="1" s="1"/>
  <c r="L22" i="1" s="1"/>
  <c r="L108" i="1"/>
  <c r="L111" i="1" s="1"/>
  <c r="K66" i="1"/>
  <c r="G86" i="1"/>
  <c r="G4" i="1"/>
  <c r="L4" i="1" s="1"/>
  <c r="K53" i="1"/>
  <c r="K50" i="1" s="1"/>
  <c r="L71" i="1"/>
  <c r="D40" i="1"/>
  <c r="M71" i="1"/>
  <c r="N16" i="1"/>
  <c r="N83" i="1" s="1"/>
  <c r="G109" i="1"/>
  <c r="G111" i="1" s="1"/>
  <c r="K36" i="1"/>
  <c r="J37" i="1"/>
  <c r="J36" i="1" s="1"/>
  <c r="J83" i="1" s="1"/>
  <c r="D105" i="1"/>
  <c r="J87" i="1"/>
  <c r="J98" i="1" s="1"/>
  <c r="E105" i="1"/>
  <c r="L53" i="1" l="1"/>
  <c r="L50" i="1" s="1"/>
  <c r="L83" i="1" s="1"/>
  <c r="L9" i="1"/>
  <c r="L86" i="1"/>
  <c r="L98" i="1" s="1"/>
  <c r="G98" i="1"/>
  <c r="K64" i="1"/>
  <c r="K83" i="1" s="1"/>
  <c r="L66" i="1"/>
  <c r="L64" i="1" s="1"/>
  <c r="I83" i="1"/>
  <c r="G83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Makk Adrienn</author>
  </authors>
  <commentList>
    <comment ref="I20" authorId="0" shapeId="0" xr:uid="{22C01C4A-B0D0-4511-9879-688ADA494E6B}">
      <text>
        <r>
          <rPr>
            <b/>
            <sz val="9"/>
            <color indexed="81"/>
            <rFont val="Tahoma"/>
            <family val="2"/>
            <charset val="238"/>
          </rPr>
          <t>Makk Adrienn:</t>
        </r>
        <r>
          <rPr>
            <sz val="9"/>
            <color indexed="81"/>
            <rFont val="Tahoma"/>
            <family val="2"/>
            <charset val="238"/>
          </rPr>
          <t xml:space="preserve">
Tiszteletdíj 317500 Ft + Tixa jutalék 15975 Ft
</t>
        </r>
      </text>
    </comment>
    <comment ref="N20" authorId="0" shapeId="0" xr:uid="{1C8B7F3E-2FE7-487F-9380-3815400D2889}">
      <text>
        <r>
          <rPr>
            <b/>
            <sz val="9"/>
            <color indexed="81"/>
            <rFont val="Tahoma"/>
            <family val="2"/>
            <charset val="238"/>
          </rPr>
          <t>Makk Adrienn:</t>
        </r>
        <r>
          <rPr>
            <sz val="9"/>
            <color indexed="81"/>
            <rFont val="Tahoma"/>
            <family val="2"/>
            <charset val="238"/>
          </rPr>
          <t xml:space="preserve">
Tixa bevétel 319500 Ft + 97000 Ft Helyszíni jegybevétel</t>
        </r>
      </text>
    </comment>
    <comment ref="L21" authorId="0" shapeId="0" xr:uid="{6982AFE7-9980-44CE-84A2-C25D5F5F69DD}">
      <text>
        <r>
          <rPr>
            <b/>
            <sz val="9"/>
            <color indexed="81"/>
            <rFont val="Tahoma"/>
            <family val="2"/>
            <charset val="238"/>
          </rPr>
          <t>Makk Adrienn:</t>
        </r>
        <r>
          <rPr>
            <sz val="9"/>
            <color indexed="81"/>
            <rFont val="Tahoma"/>
            <family val="2"/>
            <charset val="238"/>
          </rPr>
          <t xml:space="preserve">
2050 Ft a TIXA jutalék
</t>
        </r>
      </text>
    </comment>
    <comment ref="N21" authorId="0" shapeId="0" xr:uid="{134CFDD4-34FB-4840-9499-5BCAFC8D6D58}">
      <text>
        <r>
          <rPr>
            <b/>
            <sz val="9"/>
            <color indexed="81"/>
            <rFont val="Tahoma"/>
            <family val="2"/>
            <charset val="238"/>
          </rPr>
          <t>Makk Adrienn:</t>
        </r>
        <r>
          <rPr>
            <sz val="9"/>
            <color indexed="81"/>
            <rFont val="Tahoma"/>
            <family val="2"/>
            <charset val="238"/>
          </rPr>
          <t xml:space="preserve">
A bevétel a tixán keresztül és a helyszínen vásárolt jegyekből tevődik össze
</t>
        </r>
      </text>
    </comment>
    <comment ref="L65" authorId="0" shapeId="0" xr:uid="{7749EAEA-A9FE-44D7-BDB4-27A431C51E29}">
      <text>
        <r>
          <rPr>
            <b/>
            <sz val="9"/>
            <color indexed="81"/>
            <rFont val="Tahoma"/>
            <family val="2"/>
            <charset val="238"/>
          </rPr>
          <t xml:space="preserve">Makk Adrienn:
</t>
        </r>
        <r>
          <rPr>
            <sz val="9"/>
            <color indexed="81"/>
            <rFont val="Tahoma"/>
            <family val="2"/>
            <charset val="238"/>
          </rPr>
          <t xml:space="preserve">Az összeg a kiadásból és tixa jutalékból tevődik össze.
</t>
        </r>
      </text>
    </comment>
    <comment ref="L66" authorId="0" shapeId="0" xr:uid="{3BEDEB24-66CC-456A-93FC-D2B50DB4E57A}">
      <text>
        <r>
          <rPr>
            <b/>
            <sz val="9"/>
            <color indexed="81"/>
            <rFont val="Tahoma"/>
            <family val="2"/>
            <charset val="238"/>
          </rPr>
          <t>Makk Adrienn:</t>
        </r>
        <r>
          <rPr>
            <sz val="9"/>
            <color indexed="81"/>
            <rFont val="Tahoma"/>
            <family val="2"/>
            <charset val="238"/>
          </rPr>
          <t xml:space="preserve">
Tixa.hu jutalék
</t>
        </r>
      </text>
    </comment>
    <comment ref="C79" authorId="0" shapeId="0" xr:uid="{551D2BBB-60A1-40A6-A6F0-826426AD2DF3}">
      <text>
        <r>
          <rPr>
            <b/>
            <sz val="9"/>
            <color indexed="81"/>
            <rFont val="Tahoma"/>
            <family val="2"/>
            <charset val="238"/>
          </rPr>
          <t>Makk Adrienn:</t>
        </r>
        <r>
          <rPr>
            <sz val="9"/>
            <color indexed="81"/>
            <rFont val="Tahoma"/>
            <family val="2"/>
            <charset val="238"/>
          </rPr>
          <t xml:space="preserve">
Jazzformers 280.000 Ft
Bor: még nem kaptuk meg a számlát 150.000 Ft körül
</t>
        </r>
      </text>
    </comment>
    <comment ref="N79" authorId="0" shapeId="0" xr:uid="{D83980F0-3A68-4443-8974-25BF2F9D9752}">
      <text>
        <r>
          <rPr>
            <b/>
            <sz val="9"/>
            <color indexed="81"/>
            <rFont val="Tahoma"/>
            <family val="2"/>
            <charset val="238"/>
          </rPr>
          <t>Makk Adrienn:</t>
        </r>
        <r>
          <rPr>
            <sz val="9"/>
            <color indexed="81"/>
            <rFont val="Tahoma"/>
            <family val="2"/>
            <charset val="238"/>
          </rPr>
          <t xml:space="preserve">
Csak a Jazzformers koncertre volt bevétel
</t>
        </r>
      </text>
    </comment>
    <comment ref="P79" authorId="0" shapeId="0" xr:uid="{3DFBE9E2-26F0-42E8-9B37-84D659EC9801}">
      <text>
        <r>
          <rPr>
            <b/>
            <sz val="9"/>
            <color indexed="81"/>
            <rFont val="Tahoma"/>
            <family val="2"/>
            <charset val="238"/>
          </rPr>
          <t>Makk Adrienn:</t>
        </r>
        <r>
          <rPr>
            <sz val="9"/>
            <color indexed="81"/>
            <rFont val="Tahoma"/>
            <family val="2"/>
            <charset val="238"/>
          </rPr>
          <t xml:space="preserve">
13 fő vett részt a koncerten, 6 fő a borkóstolón, 37 a kertmoziban. Volt minimális átfedés</t>
        </r>
      </text>
    </comment>
    <comment ref="N80" authorId="0" shapeId="0" xr:uid="{4064DBBD-EF0D-49D5-8F8C-3C6C3950CD6E}">
      <text>
        <r>
          <rPr>
            <b/>
            <sz val="9"/>
            <color indexed="81"/>
            <rFont val="Tahoma"/>
            <family val="2"/>
            <charset val="238"/>
          </rPr>
          <t>Makk Adrienn:</t>
        </r>
        <r>
          <rPr>
            <sz val="9"/>
            <color indexed="81"/>
            <rFont val="Tahoma"/>
            <family val="2"/>
            <charset val="238"/>
          </rPr>
          <t xml:space="preserve">
Tixa jegyek: 27500 Ft
Helyszíni felnőtt: 82500 Ft
Helyszíni kedvezményes: 7000 Ft</t>
        </r>
      </text>
    </comment>
  </commentList>
</comments>
</file>

<file path=xl/sharedStrings.xml><?xml version="1.0" encoding="utf-8"?>
<sst xmlns="http://schemas.openxmlformats.org/spreadsheetml/2006/main" count="372" uniqueCount="230">
  <si>
    <t>Nemzeti ünnepek/ Megemlékezések</t>
  </si>
  <si>
    <t>Dátum</t>
  </si>
  <si>
    <t>Rendezvény neve</t>
  </si>
  <si>
    <t>Nettó önrész</t>
  </si>
  <si>
    <t>Áfa</t>
  </si>
  <si>
    <t>Bruttó önrész</t>
  </si>
  <si>
    <t>Pályázati forrás</t>
  </si>
  <si>
    <t>Összesen br.</t>
  </si>
  <si>
    <t>Tervezett költés</t>
  </si>
  <si>
    <t>Tényleges költés (nettó)</t>
  </si>
  <si>
    <t>Tényleges költés (bruttó)</t>
  </si>
  <si>
    <t>Fennmaradó költség</t>
  </si>
  <si>
    <t>Tervezett bevétel</t>
  </si>
  <si>
    <t>Tényleges bevétel</t>
  </si>
  <si>
    <t>Tervezett létszám</t>
  </si>
  <si>
    <t>Tényleges létszám</t>
  </si>
  <si>
    <t>Megjegyzés</t>
  </si>
  <si>
    <t>Belépőjegy</t>
  </si>
  <si>
    <t>2024. március 15.</t>
  </si>
  <si>
    <t>Március 15. nemzeti ünnep - díjátadó</t>
  </si>
  <si>
    <t>A költség a fellépői tiszteletdíjat foglalja magába. Mellette pedig Csoóri Sándor Alap pályázaton elnyert pénzzel egészül ki a program.</t>
  </si>
  <si>
    <t>nincs tervezve</t>
  </si>
  <si>
    <t>2024. április 6.</t>
  </si>
  <si>
    <t>Megemlékezés a vízbefulltakról</t>
  </si>
  <si>
    <t xml:space="preserve">2024. június 4. </t>
  </si>
  <si>
    <t>Nemzeti összetartozás napja</t>
  </si>
  <si>
    <t>fellépői tiszteletdíj</t>
  </si>
  <si>
    <t xml:space="preserve">2024. augusztus 20. </t>
  </si>
  <si>
    <t>Kenyéráldás, kenyérszentelés</t>
  </si>
  <si>
    <t>2024. október 6.</t>
  </si>
  <si>
    <t>Aradi vértanuk napja</t>
  </si>
  <si>
    <t>online</t>
  </si>
  <si>
    <t>2024. október 23.</t>
  </si>
  <si>
    <t>Október 23. nemzeti ünnep</t>
  </si>
  <si>
    <t>Összesen</t>
  </si>
  <si>
    <t>Rendszeres programok</t>
  </si>
  <si>
    <t>Gyerekszínház óvodásoknak</t>
  </si>
  <si>
    <t>Minden év tavaszán 3 alkalmas előadást kapnak az óvodások. A díj az előadók tiszteletdíját fedezi</t>
  </si>
  <si>
    <t>500 Ft/gyermek/alkalom a tervezett bevétel</t>
  </si>
  <si>
    <t xml:space="preserve">2024. január </t>
  </si>
  <si>
    <t>január</t>
  </si>
  <si>
    <t>2024. február 16.</t>
  </si>
  <si>
    <t>február</t>
  </si>
  <si>
    <t>2024. március 1.</t>
  </si>
  <si>
    <t xml:space="preserve">március </t>
  </si>
  <si>
    <t>Előadások, kiállítások - Lélekcseppek</t>
  </si>
  <si>
    <t>Pszichológiai, zenei előadások, kiállítások. Az előadók tiszteletdíját, catering költségeket tartalmazza a költség.</t>
  </si>
  <si>
    <t>1000-3500 Ft/ fő a tervezett bevétel</t>
  </si>
  <si>
    <t>2024. január 13.</t>
  </si>
  <si>
    <t xml:space="preserve">Mező Misi </t>
  </si>
  <si>
    <t>A kiadási soron megjelent a jegyértékesítési jutalék 8100 Ft</t>
  </si>
  <si>
    <t>hAIkuk kiállítás</t>
  </si>
  <si>
    <t>2024. február 23.</t>
  </si>
  <si>
    <t>Deliága Éva</t>
  </si>
  <si>
    <t>A kiadási soron megjelent a jegyértékesítési jutalék 2100 Ft</t>
  </si>
  <si>
    <t>2024. március 4.</t>
  </si>
  <si>
    <t>Pál Feri atya</t>
  </si>
  <si>
    <t>A kiadási soron megjelent a jegyértékesítési jutalék 15975 Ft</t>
  </si>
  <si>
    <t>Színházterembe 3000 Ft/db a felnőtt, 1500 Ft/dba  kedvezményes. Előtérbe 2000 Ft a felnőtt, 1000 Ft a kevdezményes</t>
  </si>
  <si>
    <t>2024. április 18.</t>
  </si>
  <si>
    <t>Pécsi Rita</t>
  </si>
  <si>
    <t>A kiadási soron az előadó tiszteletdíja és a tixa jutalák jelenik meg. A látogatók nagyon hálásak voltak a lehetőségért.</t>
  </si>
  <si>
    <t>1000 Ft kedvezményes, 2000 Ft felnőtt jegy</t>
  </si>
  <si>
    <t>2024. május 4.</t>
  </si>
  <si>
    <t>Frissen tavasszal kiállításmegnyitó</t>
  </si>
  <si>
    <t>Tűzzománc szakkör diákjainak kiállításmegnyitója Várbíró Kinga vezetésével</t>
  </si>
  <si>
    <t>nem volt tervezve</t>
  </si>
  <si>
    <t>2024. június 3-30.</t>
  </si>
  <si>
    <t>Pilinszky tablókiállítás</t>
  </si>
  <si>
    <t>2024. szeptember</t>
  </si>
  <si>
    <t>Mester és tanítványai</t>
  </si>
  <si>
    <t>2024. november</t>
  </si>
  <si>
    <t>Kertész Imre tablókiállítás</t>
  </si>
  <si>
    <t>2024.november 7.</t>
  </si>
  <si>
    <t>Mezőgazdasági gépek lépten nyomon</t>
  </si>
  <si>
    <t>2024. december 22.</t>
  </si>
  <si>
    <t>Jótékonysági kiállítás, vásár, koncert</t>
  </si>
  <si>
    <t>Komolyzenei koncertsorozat</t>
  </si>
  <si>
    <t>NKA Zeneművészeti Kollégium nyertes pályázata. Idei évben 7 koncert mgvalósítása. A költség az előadók tiszteletdíja</t>
  </si>
  <si>
    <t>maradék</t>
  </si>
  <si>
    <t>miből</t>
  </si>
  <si>
    <t>2024. január 20.</t>
  </si>
  <si>
    <t>Újévi koncert</t>
  </si>
  <si>
    <t>Tavaszi koncert</t>
  </si>
  <si>
    <t>Anyák napi koncert</t>
  </si>
  <si>
    <t>2024. május 24.</t>
  </si>
  <si>
    <t>Tanár, diák koncert</t>
  </si>
  <si>
    <t>2024. október 19.</t>
  </si>
  <si>
    <t>Zenélő virágok</t>
  </si>
  <si>
    <t>2024. október 4.</t>
  </si>
  <si>
    <t>Őszi kocnert</t>
  </si>
  <si>
    <t>2024. december 15.</t>
  </si>
  <si>
    <t>Adventi koncert</t>
  </si>
  <si>
    <t>2 alkalom</t>
  </si>
  <si>
    <t>StátuszKO</t>
  </si>
  <si>
    <t>NKA közművelődési kollégium nyertes pályázat, még 2 alkalom megvalósítása. Dunabogdány és Tahitótfalu</t>
  </si>
  <si>
    <t>komolyzenei koncertsorozat</t>
  </si>
  <si>
    <t xml:space="preserve">2023. november </t>
  </si>
  <si>
    <t>Pócsmegyer</t>
  </si>
  <si>
    <t>2024. május 12.</t>
  </si>
  <si>
    <t>Dunabogdány</t>
  </si>
  <si>
    <t>2024. június 23.</t>
  </si>
  <si>
    <t>Tahitótfalu</t>
  </si>
  <si>
    <t>Ismeretterjesztő zenei sorozat</t>
  </si>
  <si>
    <t>NKA Zeneművészeti Kollégium nyertes pályázata. Idei évben 3 alkalmas ismeretterjesztő sorozat megvalósíátsa.A költésg az előadók tiszteletdíját fedezi.</t>
  </si>
  <si>
    <t>2024. január</t>
  </si>
  <si>
    <t>középköri zene</t>
  </si>
  <si>
    <t>2024. február 9.</t>
  </si>
  <si>
    <t>barokk</t>
  </si>
  <si>
    <t>2024. március 22.</t>
  </si>
  <si>
    <t>klasszika</t>
  </si>
  <si>
    <t>Lakógyűlés</t>
  </si>
  <si>
    <t>NKA közművelődési kollégium nyertes pályázat 3 alkalmas vitaszínházi foglalkozás.</t>
  </si>
  <si>
    <t>2024. április 20.</t>
  </si>
  <si>
    <t>április</t>
  </si>
  <si>
    <t>A rendezvénynek bevétele nem volt. A résztvevőktől és szolgáltatótól is nagyon pozitív visszajelzéseket kaptunk.</t>
  </si>
  <si>
    <t>2024. május</t>
  </si>
  <si>
    <t>május</t>
  </si>
  <si>
    <t>június</t>
  </si>
  <si>
    <t>egész évben 4 alkalom</t>
  </si>
  <si>
    <t>Gyerekmatiné</t>
  </si>
  <si>
    <t>Gyerekek, családok számára szervezett koncert, színházi előadás az év folyamán 4 alkalommal neves előadókkal. A költség az előadói tiszteletdíjat fedezi.</t>
  </si>
  <si>
    <t>1000-3000 Ft/fő/alkalom a tervezett bevételi költség</t>
  </si>
  <si>
    <t>10 alkalom</t>
  </si>
  <si>
    <t>Filmklub</t>
  </si>
  <si>
    <t>NMI TérKult. Programon keresztül elnyert pályázat lebonyolítása. A költség az Ifiházban kialakított büfét fedezi.</t>
  </si>
  <si>
    <t>1000 Ft/fő/alkalom a tervezett bevételi összeg</t>
  </si>
  <si>
    <t>2024. április 8.</t>
  </si>
  <si>
    <t>2024. április 15.</t>
  </si>
  <si>
    <t>2024. április 22.</t>
  </si>
  <si>
    <t>2024. április 29.</t>
  </si>
  <si>
    <t>2024. május 6.</t>
  </si>
  <si>
    <t>2024. május 13.</t>
  </si>
  <si>
    <t>2024. május 27.</t>
  </si>
  <si>
    <t>2024. június 3.</t>
  </si>
  <si>
    <t>2024. június 18.</t>
  </si>
  <si>
    <t>2024. június 29.</t>
  </si>
  <si>
    <t>Családi kézműves alkotóműhely</t>
  </si>
  <si>
    <t>Évente 10 alkalmas kézműves foglalkozás sorozat családok számára. A költség az alapanyagdíjat tartalmazza.</t>
  </si>
  <si>
    <t>komolyz</t>
  </si>
  <si>
    <t>belerakva a költségekbe</t>
  </si>
  <si>
    <t>Húsvéti kézműves</t>
  </si>
  <si>
    <t>4 alkalom valósult meg, melyből 3 a tavalyi évben került megrendezésre.</t>
  </si>
  <si>
    <t>Kocsmakvíz</t>
  </si>
  <si>
    <t>6 alkalmas játékos szórakozási lehetőség felnőtteknek. A költség a díjakat, oklevelek nyomtatását fedezi.</t>
  </si>
  <si>
    <t>(12x5000 Ft)-jutalék/ alkalom a tényleges bevétel (350.000 Ft tavaly szerint)</t>
  </si>
  <si>
    <t>státusz</t>
  </si>
  <si>
    <t>március</t>
  </si>
  <si>
    <t>2024. április 26.</t>
  </si>
  <si>
    <t>2024- május 31.</t>
  </si>
  <si>
    <t>2024. szeptember 27.</t>
  </si>
  <si>
    <t>szeptember</t>
  </si>
  <si>
    <t>2024. október 25.</t>
  </si>
  <si>
    <t>október</t>
  </si>
  <si>
    <t>2024. november 29.</t>
  </si>
  <si>
    <t>november</t>
  </si>
  <si>
    <t>Mono Story</t>
  </si>
  <si>
    <t>6 alkalmas beszélgetős sorozat. A költség a műsorvezető és fellépő zenész díját fedezi.</t>
  </si>
  <si>
    <t>500-1000 Ft/fő/alkalom a tervezett díj</t>
  </si>
  <si>
    <t>ism</t>
  </si>
  <si>
    <t>2024. március 2.</t>
  </si>
  <si>
    <t>Visszhang - Kiss Tamás</t>
  </si>
  <si>
    <t>2024. április 19.</t>
  </si>
  <si>
    <t>Finisszázs - Szilágyi Sándor</t>
  </si>
  <si>
    <t>2024. május 10.</t>
  </si>
  <si>
    <t>Frenyó Kriszta</t>
  </si>
  <si>
    <t>2024. október</t>
  </si>
  <si>
    <t>Mini story</t>
  </si>
  <si>
    <t>Kertem koncert</t>
  </si>
  <si>
    <t>3 alkalmas koncertsorozat a nyár folyamán több fellépővel. A költség az előadói díjakat, technikai költségeket fedezi.</t>
  </si>
  <si>
    <t>3000 Ft/fő/alkalom a tervezett bevételi díj</t>
  </si>
  <si>
    <t>lakó</t>
  </si>
  <si>
    <t>Jazz, mozi és bor</t>
  </si>
  <si>
    <t>Epermester Pincészet borkóstoló</t>
  </si>
  <si>
    <t>2024. szeptember 14.</t>
  </si>
  <si>
    <t>Szilágyis Sándor, Szilágyi Ágota, Maszkura és a Tücsökraj</t>
  </si>
  <si>
    <t>nov,dec</t>
  </si>
  <si>
    <t>Adventi készülődés</t>
  </si>
  <si>
    <t>Adventi időszak elején adventi koszorú készítés alapanyag költsége és foglalkozásvezető költsége.</t>
  </si>
  <si>
    <t>koszorú alapanyag a tervezett bevételi költség</t>
  </si>
  <si>
    <t>dunakanyar</t>
  </si>
  <si>
    <t>2024. december 3 alkalom</t>
  </si>
  <si>
    <t>NKA Zeneművészeti Kollégáium koncertsorozat alkalom.</t>
  </si>
  <si>
    <t>halmos</t>
  </si>
  <si>
    <t>csoóri</t>
  </si>
  <si>
    <t>Alkalmi programok</t>
  </si>
  <si>
    <t>Fennmaradó költség (br)</t>
  </si>
  <si>
    <t>Csoóri</t>
  </si>
  <si>
    <t>Magyar Kultúra napja</t>
  </si>
  <si>
    <t>A költség a fellépői tiszteletdíjat foglalja magába.</t>
  </si>
  <si>
    <t>Farsangi mulatság</t>
  </si>
  <si>
    <t>A program költsége az alapanyagokat, tiszteletdíjakat foglalja magába. Illetve Csoóri Sándor alap támogatással eglszül ki.</t>
  </si>
  <si>
    <t>XIII. Dunakanyar kézműves kiállítás és vásár</t>
  </si>
  <si>
    <t>A rendezvény önköltsége 500.000 Ft, ehhez hozzájön még NKA pályázatból 1.000.000 Ft, illetve Csoóri Alapból 60.000 Ft. A költségek az előadói tiszteletdíjakat, alapanyagköltésgeket, ajándékokat fedi le.</t>
  </si>
  <si>
    <t>egyeztetés alatt</t>
  </si>
  <si>
    <t>Huszárváró szelesvágta</t>
  </si>
  <si>
    <t>A Szelesvágta Lovas Sportegyesület szervezésében megvalósuló Huszárváró program költsége.</t>
  </si>
  <si>
    <t>Csoóri pályázatból 120.000 Ft el lett költve tavaly, + 10.000 Ft tartalékként szerepel</t>
  </si>
  <si>
    <t>Anyáknapi táncház</t>
  </si>
  <si>
    <t>A Csoóri Sándor pályázat által megvalósuló táncház állomása. A költség a zenészek, táncosok tiszteletdíját tartalmazza.</t>
  </si>
  <si>
    <t>Szent György nap</t>
  </si>
  <si>
    <t>A program költsége tartalmazza az alapanyagokat, tiszteletdíjakat, illetve a Csoóri Sándor pályázat táncház költségét is.</t>
  </si>
  <si>
    <t>2024.04.13-14.</t>
  </si>
  <si>
    <t>Költészet napi Dorottya</t>
  </si>
  <si>
    <t>A költészet napi előadásra az intézmény 200.000 Ft-tal járul hozzá az előadáshoz, emellett NKA pályázattal 300.000 Ft és Csoóri pályázattal 60.000 Ft áll a rendelkezésre. Ez az összeg lefedi a teljes előadások költségeit.</t>
  </si>
  <si>
    <t>Szent Iván nap</t>
  </si>
  <si>
    <t>A program költségét tekintve a Csoóri Sándor Alap támogatásával táncház fog megvalósulni, emellett az önrészből további tiszteletdíjak, alapanyagok kerülnek kifizetésre.</t>
  </si>
  <si>
    <t>Családok éjszakája</t>
  </si>
  <si>
    <t>A rendezvény költsége előadói tiszteletdíjakat, szolgáltatások kifizetését tartalmazza.</t>
  </si>
  <si>
    <t>Monostori Tökfesztivál</t>
  </si>
  <si>
    <t>A költség ajándékokat, rendezvény alapanyagokat tartalmaz.</t>
  </si>
  <si>
    <t>Idősek estje</t>
  </si>
  <si>
    <t>A költség a catering szolgáltatást, előadói tiszteletdíjat, eszközöket tartalmazza.</t>
  </si>
  <si>
    <t>Mikulásváró</t>
  </si>
  <si>
    <t>A költség a mikuláscsomagokat tartalmazza és a fellépői díjat.</t>
  </si>
  <si>
    <t>Fesztiválok</t>
  </si>
  <si>
    <t>Gyereknap</t>
  </si>
  <si>
    <t>Monostori Mezítlábas Forgatag</t>
  </si>
  <si>
    <t>Csoóri pályázat</t>
  </si>
  <si>
    <t>Kékevező fesztivál</t>
  </si>
  <si>
    <t>Lecsófőző verseny</t>
  </si>
  <si>
    <t>Könyvtári programok</t>
  </si>
  <si>
    <t>2024. március 19-23.</t>
  </si>
  <si>
    <t>Megbocsátás hete</t>
  </si>
  <si>
    <t>2024. április</t>
  </si>
  <si>
    <t>Költészet napja</t>
  </si>
  <si>
    <t>Országos Könyvtári napok</t>
  </si>
  <si>
    <t>Külsős rendezvények</t>
  </si>
  <si>
    <t>Demény születésnapi piknik</t>
  </si>
  <si>
    <t>1500 Ft-os belépőjegy, melyből 800 Ft az Eszkuláp Egyesülethez kerül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</si>
</sst>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6" formatCode="#,##0\ &quot;Ft&quot;;[Red]\-#,##0\ &quot;Ft&quot;"/>
    <numFmt numFmtId="44" formatCode="_-* #,##0.00\ &quot;Ft&quot;_-;\-* #,##0.00\ &quot;Ft&quot;_-;_-* &quot;-&quot;??\ &quot;Ft&quot;_-;_-@_-"/>
    <numFmt numFmtId="164" formatCode="#,##0\ &quot;Ft&quot;"/>
    <numFmt numFmtId="165" formatCode="#,##0\ [$Ft-40E]"/>
    <numFmt numFmtId="166" formatCode="_-* #,##0\ &quot;Ft&quot;_-;\-* #,##0\ &quot;Ft&quot;_-;_-* &quot;-&quot;??\ &quot;Ft&quot;_-;_-@_-"/>
  </numFmts>
  <fonts count="10" x14ac:knownFonts="1">
    <font>
      <sz val="11"/>
      <color theme="1"/>
      <name val="Aptos Narrow"/>
      <family val="2"/>
      <charset val="238"/>
      <scheme val="minor"/>
    </font>
    <font>
      <sz val="11"/>
      <color theme="1"/>
      <name val="Aptos Narrow"/>
      <family val="2"/>
      <charset val="238"/>
      <scheme val="minor"/>
    </font>
    <font>
      <b/>
      <sz val="11"/>
      <color theme="1"/>
      <name val="Aptos Narrow"/>
      <family val="2"/>
      <charset val="238"/>
      <scheme val="minor"/>
    </font>
    <font>
      <sz val="10"/>
      <color rgb="FF000000"/>
      <name val="Arial"/>
      <family val="2"/>
      <charset val="238"/>
    </font>
    <font>
      <sz val="11"/>
      <color rgb="FF000000"/>
      <name val="Calibri"/>
      <family val="2"/>
      <charset val="238"/>
    </font>
    <font>
      <sz val="11"/>
      <name val="Aptos Narrow"/>
      <family val="2"/>
      <charset val="238"/>
      <scheme val="minor"/>
    </font>
    <font>
      <b/>
      <sz val="11"/>
      <name val="Aptos Narrow"/>
      <family val="2"/>
      <charset val="238"/>
      <scheme val="minor"/>
    </font>
    <font>
      <b/>
      <sz val="22"/>
      <color rgb="FFFF0000"/>
      <name val="Aptos Narrow"/>
      <family val="2"/>
      <charset val="238"/>
      <scheme val="minor"/>
    </font>
    <font>
      <b/>
      <sz val="9"/>
      <color indexed="81"/>
      <name val="Tahoma"/>
      <family val="2"/>
      <charset val="238"/>
    </font>
    <font>
      <sz val="9"/>
      <color indexed="81"/>
      <name val="Tahoma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0.59999389629810485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0" fontId="3" fillId="0" borderId="0"/>
    <xf numFmtId="0" fontId="3" fillId="0" borderId="0"/>
  </cellStyleXfs>
  <cellXfs count="61">
    <xf numFmtId="0" fontId="0" fillId="0" borderId="0" xfId="0"/>
    <xf numFmtId="0" fontId="2" fillId="2" borderId="1" xfId="0" applyFont="1" applyFill="1" applyBorder="1" applyAlignment="1">
      <alignment horizontal="center" wrapText="1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0" fillId="0" borderId="1" xfId="0" applyBorder="1" applyAlignment="1">
      <alignment wrapText="1"/>
    </xf>
    <xf numFmtId="0" fontId="0" fillId="3" borderId="1" xfId="0" applyFill="1" applyBorder="1" applyAlignment="1">
      <alignment wrapText="1"/>
    </xf>
    <xf numFmtId="164" fontId="0" fillId="0" borderId="1" xfId="0" applyNumberFormat="1" applyBorder="1" applyAlignment="1">
      <alignment wrapText="1"/>
    </xf>
    <xf numFmtId="164" fontId="0" fillId="0" borderId="1" xfId="0" applyNumberFormat="1" applyBorder="1"/>
    <xf numFmtId="0" fontId="2" fillId="0" borderId="2" xfId="0" applyFont="1" applyBorder="1" applyAlignment="1">
      <alignment horizontal="right" wrapText="1"/>
    </xf>
    <xf numFmtId="0" fontId="2" fillId="0" borderId="3" xfId="0" applyFont="1" applyBorder="1" applyAlignment="1">
      <alignment horizontal="right" wrapText="1"/>
    </xf>
    <xf numFmtId="164" fontId="2" fillId="0" borderId="4" xfId="0" applyNumberFormat="1" applyFont="1" applyBorder="1" applyAlignment="1">
      <alignment wrapText="1"/>
    </xf>
    <xf numFmtId="164" fontId="2" fillId="0" borderId="0" xfId="0" applyNumberFormat="1" applyFont="1" applyAlignment="1">
      <alignment wrapText="1"/>
    </xf>
    <xf numFmtId="0" fontId="2" fillId="0" borderId="0" xfId="0" applyFont="1" applyAlignment="1">
      <alignment wrapText="1"/>
    </xf>
    <xf numFmtId="0" fontId="0" fillId="0" borderId="0" xfId="0" applyAlignment="1">
      <alignment wrapText="1"/>
    </xf>
    <xf numFmtId="0" fontId="2" fillId="4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wrapText="1"/>
    </xf>
    <xf numFmtId="164" fontId="2" fillId="0" borderId="1" xfId="0" applyNumberFormat="1" applyFont="1" applyBorder="1" applyAlignment="1">
      <alignment wrapText="1"/>
    </xf>
    <xf numFmtId="0" fontId="2" fillId="0" borderId="0" xfId="0" applyFont="1"/>
    <xf numFmtId="0" fontId="0" fillId="0" borderId="4" xfId="0" applyBorder="1" applyAlignment="1">
      <alignment horizontal="center" vertical="center" wrapText="1"/>
    </xf>
    <xf numFmtId="6" fontId="0" fillId="0" borderId="0" xfId="0" applyNumberFormat="1"/>
    <xf numFmtId="164" fontId="0" fillId="0" borderId="4" xfId="0" applyNumberFormat="1" applyBorder="1" applyAlignment="1">
      <alignment horizontal="right" wrapText="1"/>
    </xf>
    <xf numFmtId="0" fontId="0" fillId="0" borderId="5" xfId="0" applyBorder="1" applyAlignment="1">
      <alignment horizontal="center" vertical="center" wrapText="1"/>
    </xf>
    <xf numFmtId="165" fontId="4" fillId="5" borderId="1" xfId="2" applyNumberFormat="1" applyFont="1" applyFill="1" applyBorder="1" applyAlignment="1">
      <alignment horizontal="right"/>
    </xf>
    <xf numFmtId="164" fontId="0" fillId="0" borderId="5" xfId="0" applyNumberFormat="1" applyBorder="1" applyAlignment="1">
      <alignment horizontal="right" wrapText="1"/>
    </xf>
    <xf numFmtId="164" fontId="0" fillId="0" borderId="6" xfId="0" applyNumberFormat="1" applyBorder="1" applyAlignment="1">
      <alignment horizontal="right" wrapText="1"/>
    </xf>
    <xf numFmtId="0" fontId="0" fillId="0" borderId="6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1" xfId="0" applyBorder="1"/>
    <xf numFmtId="6" fontId="0" fillId="0" borderId="1" xfId="0" applyNumberFormat="1" applyBorder="1"/>
    <xf numFmtId="6" fontId="4" fillId="0" borderId="7" xfId="3" applyNumberFormat="1" applyFont="1" applyBorder="1" applyAlignment="1">
      <alignment horizontal="center"/>
    </xf>
    <xf numFmtId="0" fontId="0" fillId="3" borderId="1" xfId="0" applyFill="1" applyBorder="1"/>
    <xf numFmtId="14" fontId="0" fillId="0" borderId="1" xfId="0" applyNumberFormat="1" applyBorder="1" applyAlignment="1">
      <alignment wrapText="1"/>
    </xf>
    <xf numFmtId="164" fontId="2" fillId="0" borderId="4" xfId="0" applyNumberFormat="1" applyFont="1" applyBorder="1"/>
    <xf numFmtId="0" fontId="2" fillId="0" borderId="1" xfId="0" applyFont="1" applyBorder="1"/>
    <xf numFmtId="0" fontId="2" fillId="6" borderId="1" xfId="0" applyFont="1" applyFill="1" applyBorder="1" applyAlignment="1">
      <alignment horizontal="center" wrapText="1"/>
    </xf>
    <xf numFmtId="0" fontId="2" fillId="0" borderId="8" xfId="0" applyFont="1" applyBorder="1" applyAlignment="1">
      <alignment wrapText="1"/>
    </xf>
    <xf numFmtId="6" fontId="0" fillId="0" borderId="1" xfId="0" applyNumberFormat="1" applyBorder="1" applyAlignment="1">
      <alignment horizontal="right"/>
    </xf>
    <xf numFmtId="0" fontId="0" fillId="0" borderId="1" xfId="0" applyBorder="1" applyAlignment="1">
      <alignment horizontal="right"/>
    </xf>
    <xf numFmtId="164" fontId="0" fillId="0" borderId="0" xfId="0" applyNumberFormat="1"/>
    <xf numFmtId="0" fontId="0" fillId="7" borderId="1" xfId="0" applyFill="1" applyBorder="1" applyAlignment="1">
      <alignment wrapText="1"/>
    </xf>
    <xf numFmtId="164" fontId="0" fillId="7" borderId="1" xfId="0" applyNumberFormat="1" applyFill="1" applyBorder="1" applyAlignment="1">
      <alignment wrapText="1"/>
    </xf>
    <xf numFmtId="6" fontId="0" fillId="7" borderId="1" xfId="0" applyNumberFormat="1" applyFill="1" applyBorder="1" applyAlignment="1">
      <alignment horizontal="right"/>
    </xf>
    <xf numFmtId="0" fontId="0" fillId="7" borderId="1" xfId="0" applyFill="1" applyBorder="1" applyAlignment="1">
      <alignment horizontal="right"/>
    </xf>
    <xf numFmtId="0" fontId="0" fillId="7" borderId="0" xfId="0" applyFill="1"/>
    <xf numFmtId="6" fontId="5" fillId="0" borderId="1" xfId="0" applyNumberFormat="1" applyFont="1" applyBorder="1" applyAlignment="1">
      <alignment horizontal="right"/>
    </xf>
    <xf numFmtId="0" fontId="2" fillId="0" borderId="9" xfId="0" applyFont="1" applyBorder="1" applyAlignment="1">
      <alignment horizontal="right" wrapText="1"/>
    </xf>
    <xf numFmtId="0" fontId="2" fillId="8" borderId="1" xfId="0" applyFont="1" applyFill="1" applyBorder="1" applyAlignment="1">
      <alignment horizontal="center" wrapText="1"/>
    </xf>
    <xf numFmtId="0" fontId="2" fillId="9" borderId="1" xfId="0" applyFont="1" applyFill="1" applyBorder="1" applyAlignment="1">
      <alignment horizontal="center" wrapText="1"/>
    </xf>
    <xf numFmtId="6" fontId="2" fillId="0" borderId="1" xfId="0" applyNumberFormat="1" applyFont="1" applyBorder="1"/>
    <xf numFmtId="0" fontId="2" fillId="10" borderId="10" xfId="0" applyFont="1" applyFill="1" applyBorder="1" applyAlignment="1">
      <alignment horizontal="center"/>
    </xf>
    <xf numFmtId="14" fontId="0" fillId="0" borderId="0" xfId="0" applyNumberFormat="1"/>
    <xf numFmtId="166" fontId="0" fillId="0" borderId="0" xfId="1" applyNumberFormat="1" applyFont="1"/>
    <xf numFmtId="0" fontId="0" fillId="0" borderId="0" xfId="1" applyNumberFormat="1" applyFont="1"/>
    <xf numFmtId="0" fontId="2" fillId="0" borderId="0" xfId="0" applyFont="1" applyAlignment="1">
      <alignment horizontal="center"/>
    </xf>
    <xf numFmtId="164" fontId="2" fillId="0" borderId="0" xfId="0" applyNumberFormat="1" applyFont="1" applyAlignment="1">
      <alignment horizontal="center"/>
    </xf>
    <xf numFmtId="164" fontId="6" fillId="0" borderId="0" xfId="0" applyNumberFormat="1" applyFont="1" applyAlignment="1">
      <alignment horizontal="center"/>
    </xf>
    <xf numFmtId="6" fontId="2" fillId="0" borderId="0" xfId="0" applyNumberFormat="1" applyFont="1"/>
    <xf numFmtId="0" fontId="7" fillId="0" borderId="0" xfId="0" applyFont="1" applyAlignment="1">
      <alignment horizontal="center" vertical="center"/>
    </xf>
    <xf numFmtId="164" fontId="2" fillId="0" borderId="0" xfId="0" applyNumberFormat="1" applyFont="1"/>
    <xf numFmtId="16" fontId="0" fillId="0" borderId="0" xfId="0" applyNumberFormat="1"/>
  </cellXfs>
  <cellStyles count="4">
    <cellStyle name="Normál" xfId="0" builtinId="0"/>
    <cellStyle name="Normál 3" xfId="2" xr:uid="{D89E5470-9D2B-4A73-A3D4-CF0C85F1EEDB}"/>
    <cellStyle name="Normál 4" xfId="3" xr:uid="{78706F1B-149B-4DF9-922E-5380787880B9}"/>
    <cellStyle name="Pénznem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B49947-092D-4EA7-AEF0-46C89EEB5571}">
  <dimension ref="A1:W131"/>
  <sheetViews>
    <sheetView tabSelected="1" workbookViewId="0">
      <selection activeCell="E4" sqref="E4"/>
    </sheetView>
  </sheetViews>
  <sheetFormatPr defaultColWidth="11.7109375" defaultRowHeight="15" x14ac:dyDescent="0.25"/>
  <cols>
    <col min="1" max="1" width="20.85546875" bestFit="1" customWidth="1"/>
    <col min="2" max="2" width="25.140625" customWidth="1"/>
    <col min="3" max="5" width="13.7109375" bestFit="1" customWidth="1"/>
    <col min="6" max="6" width="14.7109375" bestFit="1" customWidth="1"/>
    <col min="7" max="7" width="15.42578125" bestFit="1" customWidth="1"/>
    <col min="8" max="8" width="16.140625" bestFit="1" customWidth="1"/>
    <col min="9" max="9" width="13.7109375" bestFit="1" customWidth="1"/>
    <col min="10" max="10" width="11" bestFit="1" customWidth="1"/>
    <col min="11" max="11" width="14.42578125" bestFit="1" customWidth="1"/>
    <col min="12" max="14" width="12.5703125" bestFit="1" customWidth="1"/>
    <col min="15" max="15" width="9.42578125" bestFit="1" customWidth="1"/>
    <col min="16" max="16" width="10.140625" bestFit="1" customWidth="1"/>
    <col min="17" max="17" width="86.5703125" bestFit="1" customWidth="1"/>
    <col min="18" max="18" width="26.7109375" customWidth="1"/>
    <col min="20" max="20" width="79" bestFit="1" customWidth="1"/>
    <col min="21" max="21" width="10.7109375" bestFit="1" customWidth="1"/>
    <col min="22" max="22" width="27" bestFit="1" customWidth="1"/>
    <col min="23" max="23" width="23.28515625" bestFit="1" customWidth="1"/>
  </cols>
  <sheetData>
    <row r="1" spans="1:18" x14ac:dyDescent="0.2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</row>
    <row r="2" spans="1:18" ht="30" x14ac:dyDescent="0.25">
      <c r="A2" s="2" t="s">
        <v>1</v>
      </c>
      <c r="B2" s="2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3" t="s">
        <v>8</v>
      </c>
      <c r="I2" s="4" t="s">
        <v>9</v>
      </c>
      <c r="J2" s="4" t="s">
        <v>4</v>
      </c>
      <c r="K2" s="4" t="s">
        <v>10</v>
      </c>
      <c r="L2" s="4" t="s">
        <v>11</v>
      </c>
      <c r="M2" s="4" t="s">
        <v>12</v>
      </c>
      <c r="N2" s="4" t="s">
        <v>13</v>
      </c>
      <c r="O2" s="4" t="s">
        <v>14</v>
      </c>
      <c r="P2" s="4" t="s">
        <v>15</v>
      </c>
      <c r="Q2" s="2" t="s">
        <v>16</v>
      </c>
      <c r="R2" s="2" t="s">
        <v>17</v>
      </c>
    </row>
    <row r="3" spans="1:18" ht="30" x14ac:dyDescent="0.25">
      <c r="A3" s="5" t="s">
        <v>18</v>
      </c>
      <c r="B3" s="6" t="s">
        <v>19</v>
      </c>
      <c r="C3" s="7">
        <v>50000</v>
      </c>
      <c r="D3" s="8">
        <f>C3*0.27</f>
        <v>13500</v>
      </c>
      <c r="E3" s="7">
        <f>C3*1.27</f>
        <v>63500</v>
      </c>
      <c r="F3" s="7">
        <v>60000</v>
      </c>
      <c r="G3" s="7">
        <f>E3+F3</f>
        <v>123500</v>
      </c>
      <c r="H3" s="7">
        <v>110000</v>
      </c>
      <c r="I3" s="7">
        <v>90000</v>
      </c>
      <c r="J3" s="7">
        <v>0</v>
      </c>
      <c r="K3" s="7">
        <v>90000</v>
      </c>
      <c r="L3" s="7">
        <f>G3-K3</f>
        <v>33500</v>
      </c>
      <c r="M3" s="7">
        <v>0</v>
      </c>
      <c r="N3" s="7">
        <v>0</v>
      </c>
      <c r="O3" s="5">
        <v>50</v>
      </c>
      <c r="P3" s="5">
        <v>70</v>
      </c>
      <c r="Q3" s="5" t="s">
        <v>20</v>
      </c>
      <c r="R3" s="5" t="s">
        <v>21</v>
      </c>
    </row>
    <row r="4" spans="1:18" ht="30" x14ac:dyDescent="0.25">
      <c r="A4" s="5" t="s">
        <v>22</v>
      </c>
      <c r="B4" s="6" t="s">
        <v>23</v>
      </c>
      <c r="C4" s="7">
        <v>0</v>
      </c>
      <c r="D4" s="8">
        <f t="shared" ref="D4:D8" si="0">C4*0.27</f>
        <v>0</v>
      </c>
      <c r="E4" s="7">
        <f t="shared" ref="E4:E8" si="1">C4*1.27</f>
        <v>0</v>
      </c>
      <c r="F4" s="7">
        <v>0</v>
      </c>
      <c r="G4" s="7">
        <f t="shared" ref="G4:G8" si="2">E4+F4</f>
        <v>0</v>
      </c>
      <c r="H4" s="7">
        <v>0</v>
      </c>
      <c r="I4" s="7">
        <v>0</v>
      </c>
      <c r="J4" s="7">
        <v>0</v>
      </c>
      <c r="K4" s="7">
        <v>0</v>
      </c>
      <c r="L4" s="7">
        <f t="shared" ref="L4:L8" si="3">G4-K4</f>
        <v>0</v>
      </c>
      <c r="M4" s="7">
        <v>0</v>
      </c>
      <c r="N4" s="7">
        <v>0</v>
      </c>
      <c r="O4" s="5">
        <v>10</v>
      </c>
      <c r="P4" s="5">
        <v>10</v>
      </c>
      <c r="Q4" s="5"/>
      <c r="R4" s="5" t="s">
        <v>21</v>
      </c>
    </row>
    <row r="5" spans="1:18" ht="30" x14ac:dyDescent="0.25">
      <c r="A5" s="5" t="s">
        <v>24</v>
      </c>
      <c r="B5" s="6" t="s">
        <v>25</v>
      </c>
      <c r="C5" s="7">
        <v>50000</v>
      </c>
      <c r="D5" s="8">
        <f t="shared" si="0"/>
        <v>13500</v>
      </c>
      <c r="E5" s="7">
        <f t="shared" si="1"/>
        <v>63500</v>
      </c>
      <c r="F5" s="7">
        <v>0</v>
      </c>
      <c r="G5" s="7">
        <f t="shared" si="2"/>
        <v>63500</v>
      </c>
      <c r="H5" s="7">
        <v>50000</v>
      </c>
      <c r="I5" s="7">
        <v>0</v>
      </c>
      <c r="J5" s="7">
        <v>0</v>
      </c>
      <c r="K5" s="7">
        <v>0</v>
      </c>
      <c r="L5" s="7">
        <f t="shared" si="3"/>
        <v>63500</v>
      </c>
      <c r="M5" s="7">
        <v>0</v>
      </c>
      <c r="N5" s="7">
        <v>0</v>
      </c>
      <c r="O5" s="5">
        <v>10</v>
      </c>
      <c r="P5" s="5">
        <v>12</v>
      </c>
      <c r="Q5" s="5" t="s">
        <v>26</v>
      </c>
      <c r="R5" s="5" t="s">
        <v>21</v>
      </c>
    </row>
    <row r="6" spans="1:18" ht="30" x14ac:dyDescent="0.25">
      <c r="A6" s="5" t="s">
        <v>27</v>
      </c>
      <c r="B6" s="6" t="s">
        <v>28</v>
      </c>
      <c r="C6" s="7">
        <v>20000</v>
      </c>
      <c r="D6" s="8">
        <f t="shared" si="0"/>
        <v>5400</v>
      </c>
      <c r="E6" s="7">
        <f t="shared" si="1"/>
        <v>25400</v>
      </c>
      <c r="F6" s="7">
        <v>0</v>
      </c>
      <c r="G6" s="7">
        <f t="shared" si="2"/>
        <v>25400</v>
      </c>
      <c r="H6" s="7">
        <v>20000</v>
      </c>
      <c r="I6" s="7">
        <v>60000</v>
      </c>
      <c r="J6" s="7">
        <v>0</v>
      </c>
      <c r="K6" s="7">
        <v>60000</v>
      </c>
      <c r="L6" s="7">
        <f t="shared" si="3"/>
        <v>-34600</v>
      </c>
      <c r="M6" s="7">
        <v>0</v>
      </c>
      <c r="N6" s="7">
        <v>0</v>
      </c>
      <c r="O6" s="5">
        <v>15</v>
      </c>
      <c r="P6" s="5">
        <v>30</v>
      </c>
      <c r="Q6" s="5" t="s">
        <v>26</v>
      </c>
      <c r="R6" s="5" t="s">
        <v>21</v>
      </c>
    </row>
    <row r="7" spans="1:18" x14ac:dyDescent="0.25">
      <c r="A7" s="5" t="s">
        <v>29</v>
      </c>
      <c r="B7" s="6" t="s">
        <v>30</v>
      </c>
      <c r="C7" s="7">
        <v>0</v>
      </c>
      <c r="D7" s="8">
        <f t="shared" si="0"/>
        <v>0</v>
      </c>
      <c r="E7" s="7">
        <f t="shared" si="1"/>
        <v>0</v>
      </c>
      <c r="F7" s="7">
        <v>0</v>
      </c>
      <c r="G7" s="7">
        <f t="shared" si="2"/>
        <v>0</v>
      </c>
      <c r="H7" s="7">
        <v>0</v>
      </c>
      <c r="I7" s="7">
        <v>0</v>
      </c>
      <c r="J7" s="7">
        <v>0</v>
      </c>
      <c r="K7" s="7">
        <v>0</v>
      </c>
      <c r="L7" s="7">
        <f t="shared" si="3"/>
        <v>0</v>
      </c>
      <c r="M7" s="7">
        <v>0</v>
      </c>
      <c r="N7" s="7">
        <v>0</v>
      </c>
      <c r="O7" s="5">
        <v>0</v>
      </c>
      <c r="P7" s="5">
        <v>0</v>
      </c>
      <c r="Q7" s="5" t="s">
        <v>31</v>
      </c>
      <c r="R7" s="5" t="s">
        <v>21</v>
      </c>
    </row>
    <row r="8" spans="1:18" x14ac:dyDescent="0.25">
      <c r="A8" s="5" t="s">
        <v>32</v>
      </c>
      <c r="B8" s="6" t="s">
        <v>33</v>
      </c>
      <c r="C8" s="7">
        <v>50000</v>
      </c>
      <c r="D8" s="8">
        <f t="shared" si="0"/>
        <v>13500</v>
      </c>
      <c r="E8" s="7">
        <f t="shared" si="1"/>
        <v>63500</v>
      </c>
      <c r="F8" s="7">
        <v>0</v>
      </c>
      <c r="G8" s="7">
        <f t="shared" si="2"/>
        <v>63500</v>
      </c>
      <c r="H8" s="7">
        <v>50000</v>
      </c>
      <c r="I8" s="7">
        <v>0</v>
      </c>
      <c r="J8" s="7">
        <v>0</v>
      </c>
      <c r="K8" s="7">
        <v>0</v>
      </c>
      <c r="L8" s="7">
        <f t="shared" si="3"/>
        <v>63500</v>
      </c>
      <c r="M8" s="7">
        <v>0</v>
      </c>
      <c r="N8" s="7">
        <v>0</v>
      </c>
      <c r="O8" s="5">
        <v>40</v>
      </c>
      <c r="P8" s="5">
        <v>100</v>
      </c>
      <c r="Q8" s="5" t="s">
        <v>26</v>
      </c>
      <c r="R8" s="5" t="s">
        <v>21</v>
      </c>
    </row>
    <row r="9" spans="1:18" x14ac:dyDescent="0.25">
      <c r="A9" s="9" t="s">
        <v>34</v>
      </c>
      <c r="B9" s="10"/>
      <c r="C9" s="11">
        <f>SUM(C3:C8)</f>
        <v>170000</v>
      </c>
      <c r="D9" s="11">
        <f t="shared" ref="D9:G9" si="4">SUM(D3:D8)</f>
        <v>45900</v>
      </c>
      <c r="E9" s="11">
        <f t="shared" si="4"/>
        <v>215900</v>
      </c>
      <c r="F9" s="11">
        <f t="shared" si="4"/>
        <v>60000</v>
      </c>
      <c r="G9" s="11">
        <f t="shared" si="4"/>
        <v>275900</v>
      </c>
      <c r="H9" s="12">
        <f>SUM(H3:H8)</f>
        <v>230000</v>
      </c>
      <c r="I9" s="12">
        <f t="shared" ref="I9:N9" si="5">SUM(I3:I8)</f>
        <v>150000</v>
      </c>
      <c r="J9" s="12">
        <f t="shared" si="5"/>
        <v>0</v>
      </c>
      <c r="K9" s="12">
        <f t="shared" si="5"/>
        <v>150000</v>
      </c>
      <c r="L9" s="12">
        <f t="shared" si="5"/>
        <v>125900</v>
      </c>
      <c r="M9" s="12">
        <f t="shared" si="5"/>
        <v>0</v>
      </c>
      <c r="N9" s="12">
        <f t="shared" si="5"/>
        <v>0</v>
      </c>
      <c r="O9" s="13">
        <f>SUM(O3:O8)</f>
        <v>125</v>
      </c>
      <c r="P9" s="13">
        <f>SUM(P3:P8)</f>
        <v>222</v>
      </c>
      <c r="Q9" s="14"/>
      <c r="R9" s="14"/>
    </row>
    <row r="10" spans="1:18" x14ac:dyDescent="0.25">
      <c r="A10" s="15" t="s">
        <v>35</v>
      </c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</row>
    <row r="11" spans="1:18" ht="30" x14ac:dyDescent="0.25">
      <c r="A11" s="2" t="s">
        <v>1</v>
      </c>
      <c r="B11" s="2" t="s">
        <v>2</v>
      </c>
      <c r="C11" s="3" t="s">
        <v>3</v>
      </c>
      <c r="D11" s="3" t="s">
        <v>4</v>
      </c>
      <c r="E11" s="3" t="s">
        <v>5</v>
      </c>
      <c r="F11" s="3" t="s">
        <v>6</v>
      </c>
      <c r="G11" s="3" t="s">
        <v>7</v>
      </c>
      <c r="H11" s="3" t="s">
        <v>8</v>
      </c>
      <c r="I11" s="4" t="s">
        <v>9</v>
      </c>
      <c r="J11" s="4" t="s">
        <v>4</v>
      </c>
      <c r="K11" s="4" t="s">
        <v>10</v>
      </c>
      <c r="L11" s="4" t="s">
        <v>11</v>
      </c>
      <c r="M11" s="4" t="s">
        <v>12</v>
      </c>
      <c r="N11" s="4" t="s">
        <v>13</v>
      </c>
      <c r="O11" s="4" t="s">
        <v>14</v>
      </c>
      <c r="P11" s="4" t="s">
        <v>15</v>
      </c>
      <c r="Q11" s="2" t="s">
        <v>16</v>
      </c>
      <c r="R11" s="2" t="s">
        <v>17</v>
      </c>
    </row>
    <row r="12" spans="1:18" ht="30" x14ac:dyDescent="0.25">
      <c r="A12" s="5"/>
      <c r="B12" s="16" t="s">
        <v>36</v>
      </c>
      <c r="C12" s="17">
        <v>660000</v>
      </c>
      <c r="D12" s="17">
        <f>C12*0.27</f>
        <v>178200</v>
      </c>
      <c r="E12" s="17">
        <f>C12*1.27</f>
        <v>838200</v>
      </c>
      <c r="F12" s="17">
        <v>0</v>
      </c>
      <c r="G12" s="17">
        <f>E12+F12</f>
        <v>838200</v>
      </c>
      <c r="H12" s="17">
        <f>SUM(H13:H15)</f>
        <v>600000</v>
      </c>
      <c r="I12" s="17">
        <v>600000</v>
      </c>
      <c r="J12" s="17">
        <f>I12*0.27</f>
        <v>162000</v>
      </c>
      <c r="K12" s="17">
        <f>I12*1.27</f>
        <v>762000</v>
      </c>
      <c r="L12" s="17">
        <f>G12-K12</f>
        <v>76200</v>
      </c>
      <c r="M12" s="17">
        <f>O12*500</f>
        <v>75000</v>
      </c>
      <c r="N12" s="17">
        <f>SUM(N13:N15)</f>
        <v>88000</v>
      </c>
      <c r="O12" s="2">
        <f>SUM(O13:O15)</f>
        <v>150</v>
      </c>
      <c r="P12" s="2">
        <f>SUM(P13:P15)</f>
        <v>176</v>
      </c>
      <c r="Q12" s="5" t="s">
        <v>37</v>
      </c>
      <c r="R12" s="5" t="s">
        <v>38</v>
      </c>
    </row>
    <row r="13" spans="1:18" x14ac:dyDescent="0.25">
      <c r="A13" s="5" t="s">
        <v>39</v>
      </c>
      <c r="B13" s="5" t="s">
        <v>40</v>
      </c>
      <c r="C13" s="7">
        <v>200000</v>
      </c>
      <c r="D13" s="7">
        <f>C13*0.27</f>
        <v>54000</v>
      </c>
      <c r="E13" s="7">
        <f>C13+D13</f>
        <v>254000</v>
      </c>
      <c r="F13" s="7">
        <v>0</v>
      </c>
      <c r="G13" s="7">
        <f t="shared" ref="G13:G71" si="6">E13+F13</f>
        <v>254000</v>
      </c>
      <c r="H13" s="7">
        <v>200000</v>
      </c>
      <c r="I13" s="7">
        <v>200000</v>
      </c>
      <c r="J13" s="7">
        <f>I13*0.27</f>
        <v>54000</v>
      </c>
      <c r="K13" s="7">
        <f>I13+J13</f>
        <v>254000</v>
      </c>
      <c r="L13" s="7">
        <f>G13-K13</f>
        <v>0</v>
      </c>
      <c r="M13" s="7">
        <f>500*O13</f>
        <v>25000</v>
      </c>
      <c r="N13" s="7">
        <v>29000</v>
      </c>
      <c r="O13" s="5">
        <v>50</v>
      </c>
      <c r="P13" s="5">
        <v>58</v>
      </c>
      <c r="Q13" s="5"/>
      <c r="R13" s="5"/>
    </row>
    <row r="14" spans="1:18" x14ac:dyDescent="0.25">
      <c r="A14" s="5" t="s">
        <v>41</v>
      </c>
      <c r="B14" s="5" t="s">
        <v>42</v>
      </c>
      <c r="C14" s="7">
        <v>200000</v>
      </c>
      <c r="D14" s="7">
        <f t="shared" ref="D14:D71" si="7">C14*0.27</f>
        <v>54000</v>
      </c>
      <c r="E14" s="7">
        <f t="shared" ref="E14:E15" si="8">C14+D14</f>
        <v>254000</v>
      </c>
      <c r="F14" s="7">
        <v>0</v>
      </c>
      <c r="G14" s="7">
        <f t="shared" si="6"/>
        <v>254000</v>
      </c>
      <c r="H14" s="7">
        <v>200000</v>
      </c>
      <c r="I14" s="7">
        <v>200000</v>
      </c>
      <c r="J14" s="7">
        <f t="shared" ref="J14:J15" si="9">I14*0.27</f>
        <v>54000</v>
      </c>
      <c r="K14" s="7">
        <f t="shared" ref="K14:K15" si="10">I14+J14</f>
        <v>254000</v>
      </c>
      <c r="L14" s="7">
        <f t="shared" ref="L14:L15" si="11">G14-K14</f>
        <v>0</v>
      </c>
      <c r="M14" s="7">
        <f t="shared" ref="M14:M15" si="12">500*O14</f>
        <v>25000</v>
      </c>
      <c r="N14" s="7">
        <v>30500</v>
      </c>
      <c r="O14" s="5">
        <v>50</v>
      </c>
      <c r="P14" s="5">
        <v>61</v>
      </c>
      <c r="Q14" s="5"/>
      <c r="R14" s="5"/>
    </row>
    <row r="15" spans="1:18" x14ac:dyDescent="0.25">
      <c r="A15" s="5" t="s">
        <v>43</v>
      </c>
      <c r="B15" s="5" t="s">
        <v>44</v>
      </c>
      <c r="C15" s="7">
        <v>200000</v>
      </c>
      <c r="D15" s="7">
        <f t="shared" si="7"/>
        <v>54000</v>
      </c>
      <c r="E15" s="7">
        <f t="shared" si="8"/>
        <v>254000</v>
      </c>
      <c r="F15" s="7">
        <v>0</v>
      </c>
      <c r="G15" s="7">
        <f t="shared" si="6"/>
        <v>254000</v>
      </c>
      <c r="H15" s="7">
        <v>200000</v>
      </c>
      <c r="I15" s="7">
        <v>200000</v>
      </c>
      <c r="J15" s="7">
        <f t="shared" si="9"/>
        <v>54000</v>
      </c>
      <c r="K15" s="7">
        <f t="shared" si="10"/>
        <v>254000</v>
      </c>
      <c r="L15" s="7">
        <f t="shared" si="11"/>
        <v>0</v>
      </c>
      <c r="M15" s="7">
        <f t="shared" si="12"/>
        <v>25000</v>
      </c>
      <c r="N15" s="7">
        <v>28500</v>
      </c>
      <c r="O15" s="5">
        <v>50</v>
      </c>
      <c r="P15" s="5">
        <v>57</v>
      </c>
      <c r="Q15" s="5"/>
      <c r="R15" s="5"/>
    </row>
    <row r="16" spans="1:18" ht="30" x14ac:dyDescent="0.25">
      <c r="A16" s="5"/>
      <c r="B16" s="16" t="s">
        <v>45</v>
      </c>
      <c r="C16" s="17">
        <v>1500000</v>
      </c>
      <c r="D16" s="17">
        <f t="shared" si="7"/>
        <v>405000</v>
      </c>
      <c r="E16" s="17">
        <f t="shared" ref="E16:E82" si="13">C16*1.27</f>
        <v>1905000</v>
      </c>
      <c r="F16" s="17">
        <v>0</v>
      </c>
      <c r="G16" s="17">
        <f t="shared" si="6"/>
        <v>1905000</v>
      </c>
      <c r="H16" s="17">
        <f>G16</f>
        <v>1905000</v>
      </c>
      <c r="I16" s="17">
        <f>SUM(I17:I21)</f>
        <v>1070725</v>
      </c>
      <c r="J16" s="17">
        <f t="shared" ref="J16:K16" si="14">SUM(J17:J21)</f>
        <v>0</v>
      </c>
      <c r="K16" s="17">
        <f t="shared" si="14"/>
        <v>1070725</v>
      </c>
      <c r="L16" s="17">
        <f>SUM(L17:L21)</f>
        <v>-23055</v>
      </c>
      <c r="M16" s="17">
        <f>SUM(M17:M21)</f>
        <v>1060000</v>
      </c>
      <c r="N16" s="17">
        <f>SUM(N17:N21)</f>
        <v>715500</v>
      </c>
      <c r="O16" s="2">
        <f>SUM(O17:O27)</f>
        <v>590</v>
      </c>
      <c r="P16" s="2">
        <f>SUM(P17:P27)</f>
        <v>691</v>
      </c>
      <c r="Q16" s="5" t="s">
        <v>46</v>
      </c>
      <c r="R16" s="5" t="s">
        <v>47</v>
      </c>
    </row>
    <row r="17" spans="1:22" x14ac:dyDescent="0.25">
      <c r="A17" s="5" t="s">
        <v>48</v>
      </c>
      <c r="B17" s="5" t="s">
        <v>49</v>
      </c>
      <c r="C17" s="7">
        <v>500000</v>
      </c>
      <c r="D17" s="7">
        <v>0</v>
      </c>
      <c r="E17" s="7">
        <f>C17+D17</f>
        <v>500000</v>
      </c>
      <c r="F17" s="7">
        <v>0</v>
      </c>
      <c r="G17" s="7">
        <f>E17+F17</f>
        <v>500000</v>
      </c>
      <c r="H17" s="7">
        <v>500000</v>
      </c>
      <c r="I17" s="7">
        <v>508100</v>
      </c>
      <c r="J17" s="7">
        <v>0</v>
      </c>
      <c r="K17" s="7">
        <f>I17+J17</f>
        <v>508100</v>
      </c>
      <c r="L17" s="7">
        <f>G17-K17</f>
        <v>-8100</v>
      </c>
      <c r="M17" s="7">
        <v>540000</v>
      </c>
      <c r="N17" s="7">
        <v>207000</v>
      </c>
      <c r="O17" s="5">
        <v>120</v>
      </c>
      <c r="P17" s="5">
        <v>76</v>
      </c>
      <c r="Q17" s="5" t="s">
        <v>50</v>
      </c>
      <c r="R17" s="5"/>
    </row>
    <row r="18" spans="1:22" x14ac:dyDescent="0.25">
      <c r="A18" s="5" t="s">
        <v>41</v>
      </c>
      <c r="B18" s="5" t="s">
        <v>51</v>
      </c>
      <c r="C18" s="7">
        <v>25170</v>
      </c>
      <c r="D18" s="7">
        <v>0</v>
      </c>
      <c r="E18" s="7">
        <f>C18+D18</f>
        <v>25170</v>
      </c>
      <c r="F18" s="7">
        <v>0</v>
      </c>
      <c r="G18" s="7">
        <f>E18+F18</f>
        <v>25170</v>
      </c>
      <c r="H18" s="7">
        <v>20000</v>
      </c>
      <c r="I18" s="7">
        <v>20000</v>
      </c>
      <c r="J18" s="7">
        <v>0</v>
      </c>
      <c r="K18" s="7">
        <f t="shared" ref="K18:K22" si="15">I18+J18</f>
        <v>20000</v>
      </c>
      <c r="L18" s="7">
        <f t="shared" ref="L18:L22" si="16">G18-K18</f>
        <v>5170</v>
      </c>
      <c r="M18" s="7">
        <v>0</v>
      </c>
      <c r="N18" s="7">
        <v>0</v>
      </c>
      <c r="O18" s="5">
        <v>20</v>
      </c>
      <c r="P18" s="5">
        <v>40</v>
      </c>
      <c r="Q18" s="5"/>
      <c r="R18" s="5"/>
    </row>
    <row r="19" spans="1:22" x14ac:dyDescent="0.25">
      <c r="A19" s="5" t="s">
        <v>52</v>
      </c>
      <c r="B19" s="5" t="s">
        <v>53</v>
      </c>
      <c r="C19" s="7">
        <v>120000</v>
      </c>
      <c r="D19" s="7">
        <v>0</v>
      </c>
      <c r="E19" s="7">
        <f t="shared" ref="E19:E21" si="17">C19+D19</f>
        <v>120000</v>
      </c>
      <c r="F19" s="7">
        <v>0</v>
      </c>
      <c r="G19" s="7">
        <f t="shared" ref="G19:G22" si="18">E19+F19</f>
        <v>120000</v>
      </c>
      <c r="H19" s="7">
        <v>120000</v>
      </c>
      <c r="I19" s="7">
        <v>122100</v>
      </c>
      <c r="J19" s="7">
        <v>0</v>
      </c>
      <c r="K19" s="7">
        <f t="shared" si="15"/>
        <v>122100</v>
      </c>
      <c r="L19" s="7">
        <f t="shared" si="16"/>
        <v>-2100</v>
      </c>
      <c r="M19" s="7">
        <v>120000</v>
      </c>
      <c r="N19" s="7">
        <v>51000</v>
      </c>
      <c r="O19" s="5">
        <v>60</v>
      </c>
      <c r="P19" s="5">
        <v>30</v>
      </c>
      <c r="Q19" s="5" t="s">
        <v>54</v>
      </c>
      <c r="R19" s="5"/>
    </row>
    <row r="20" spans="1:22" ht="75" x14ac:dyDescent="0.25">
      <c r="A20" s="5" t="s">
        <v>55</v>
      </c>
      <c r="B20" s="5" t="s">
        <v>56</v>
      </c>
      <c r="C20" s="7">
        <v>250000</v>
      </c>
      <c r="D20" s="7">
        <f>C20*0.27</f>
        <v>67500</v>
      </c>
      <c r="E20" s="7">
        <f t="shared" si="17"/>
        <v>317500</v>
      </c>
      <c r="F20" s="7">
        <v>0</v>
      </c>
      <c r="G20" s="7">
        <f t="shared" si="18"/>
        <v>317500</v>
      </c>
      <c r="H20" s="7">
        <v>317500</v>
      </c>
      <c r="I20" s="7">
        <v>333475</v>
      </c>
      <c r="J20" s="7">
        <v>0</v>
      </c>
      <c r="K20" s="7">
        <f t="shared" si="15"/>
        <v>333475</v>
      </c>
      <c r="L20" s="7">
        <f>G20-K20</f>
        <v>-15975</v>
      </c>
      <c r="M20" s="7">
        <v>300000</v>
      </c>
      <c r="N20" s="7">
        <f>319500+97000</f>
        <v>416500</v>
      </c>
      <c r="O20" s="5">
        <v>120</v>
      </c>
      <c r="P20" s="5">
        <v>160</v>
      </c>
      <c r="Q20" s="5" t="s">
        <v>57</v>
      </c>
      <c r="R20" s="5" t="s">
        <v>58</v>
      </c>
    </row>
    <row r="21" spans="1:22" ht="30" x14ac:dyDescent="0.25">
      <c r="A21" s="5" t="s">
        <v>59</v>
      </c>
      <c r="B21" s="5" t="s">
        <v>60</v>
      </c>
      <c r="C21" s="7">
        <v>85000</v>
      </c>
      <c r="D21" s="7">
        <v>0</v>
      </c>
      <c r="E21" s="7">
        <f t="shared" si="17"/>
        <v>85000</v>
      </c>
      <c r="F21" s="7">
        <v>0</v>
      </c>
      <c r="G21" s="7">
        <f t="shared" si="18"/>
        <v>85000</v>
      </c>
      <c r="H21" s="7">
        <v>85000</v>
      </c>
      <c r="I21" s="7">
        <f>85000+2050</f>
        <v>87050</v>
      </c>
      <c r="J21" s="7">
        <v>0</v>
      </c>
      <c r="K21" s="7">
        <f t="shared" si="15"/>
        <v>87050</v>
      </c>
      <c r="L21" s="7">
        <f t="shared" si="16"/>
        <v>-2050</v>
      </c>
      <c r="M21" s="7">
        <v>100000</v>
      </c>
      <c r="N21" s="7">
        <f>41000</f>
        <v>41000</v>
      </c>
      <c r="O21" s="5">
        <v>60</v>
      </c>
      <c r="P21" s="5">
        <v>40</v>
      </c>
      <c r="Q21" s="5" t="s">
        <v>61</v>
      </c>
      <c r="R21" s="5" t="s">
        <v>62</v>
      </c>
    </row>
    <row r="22" spans="1:22" ht="30" x14ac:dyDescent="0.25">
      <c r="A22" s="5" t="s">
        <v>63</v>
      </c>
      <c r="B22" s="5" t="s">
        <v>64</v>
      </c>
      <c r="C22" s="7">
        <v>5888</v>
      </c>
      <c r="D22" s="7">
        <f>C22*0.27</f>
        <v>1589.7600000000002</v>
      </c>
      <c r="E22" s="7">
        <f>C22+D22</f>
        <v>7477.76</v>
      </c>
      <c r="F22" s="7">
        <v>0</v>
      </c>
      <c r="G22" s="7">
        <f t="shared" si="18"/>
        <v>7477.76</v>
      </c>
      <c r="H22" s="7">
        <v>10000</v>
      </c>
      <c r="I22" s="7">
        <f>G22</f>
        <v>7477.76</v>
      </c>
      <c r="J22" s="7">
        <v>0</v>
      </c>
      <c r="K22" s="7">
        <f t="shared" si="15"/>
        <v>7477.76</v>
      </c>
      <c r="L22" s="7">
        <f t="shared" si="16"/>
        <v>0</v>
      </c>
      <c r="M22" s="7">
        <v>0</v>
      </c>
      <c r="N22" s="7">
        <v>0</v>
      </c>
      <c r="O22" s="5">
        <v>40</v>
      </c>
      <c r="P22" s="5">
        <v>60</v>
      </c>
      <c r="Q22" s="5" t="s">
        <v>65</v>
      </c>
      <c r="R22" s="5" t="s">
        <v>66</v>
      </c>
    </row>
    <row r="23" spans="1:22" x14ac:dyDescent="0.25">
      <c r="A23" s="5" t="s">
        <v>67</v>
      </c>
      <c r="B23" s="5" t="s">
        <v>68</v>
      </c>
      <c r="C23" s="7">
        <v>0</v>
      </c>
      <c r="D23" s="7">
        <v>0</v>
      </c>
      <c r="E23" s="7">
        <v>0</v>
      </c>
      <c r="F23" s="7">
        <v>0</v>
      </c>
      <c r="G23" s="7">
        <v>0</v>
      </c>
      <c r="H23" s="7">
        <v>0</v>
      </c>
      <c r="I23" s="7">
        <v>0</v>
      </c>
      <c r="J23" s="7">
        <v>0</v>
      </c>
      <c r="K23" s="7">
        <v>0</v>
      </c>
      <c r="L23" s="7">
        <v>0</v>
      </c>
      <c r="M23" s="7">
        <v>0</v>
      </c>
      <c r="N23" s="7">
        <v>0</v>
      </c>
      <c r="O23" s="5">
        <v>50</v>
      </c>
      <c r="P23" s="5">
        <v>70</v>
      </c>
      <c r="Q23" s="5"/>
      <c r="R23" s="5"/>
    </row>
    <row r="24" spans="1:22" x14ac:dyDescent="0.25">
      <c r="A24" s="5" t="s">
        <v>69</v>
      </c>
      <c r="B24" s="5" t="s">
        <v>70</v>
      </c>
      <c r="C24" s="7">
        <v>0</v>
      </c>
      <c r="D24" s="7">
        <v>0</v>
      </c>
      <c r="E24" s="7">
        <v>0</v>
      </c>
      <c r="F24" s="7">
        <v>0</v>
      </c>
      <c r="G24" s="7">
        <v>0</v>
      </c>
      <c r="H24" s="7">
        <v>10000</v>
      </c>
      <c r="I24" s="7">
        <v>0</v>
      </c>
      <c r="J24" s="7">
        <v>0</v>
      </c>
      <c r="K24" s="7">
        <v>0</v>
      </c>
      <c r="L24" s="7">
        <v>0</v>
      </c>
      <c r="M24" s="7">
        <v>0</v>
      </c>
      <c r="N24" s="7">
        <v>0</v>
      </c>
      <c r="O24" s="5">
        <v>30</v>
      </c>
      <c r="P24" s="5">
        <v>60</v>
      </c>
      <c r="Q24" s="5"/>
      <c r="R24" s="5"/>
    </row>
    <row r="25" spans="1:22" x14ac:dyDescent="0.25">
      <c r="A25" s="5" t="s">
        <v>71</v>
      </c>
      <c r="B25" s="5" t="s">
        <v>72</v>
      </c>
      <c r="C25" s="7">
        <v>0</v>
      </c>
      <c r="D25" s="7">
        <v>0</v>
      </c>
      <c r="E25" s="7">
        <v>0</v>
      </c>
      <c r="F25" s="7">
        <v>0</v>
      </c>
      <c r="G25" s="7">
        <v>0</v>
      </c>
      <c r="H25" s="7">
        <v>0</v>
      </c>
      <c r="I25" s="7">
        <v>0</v>
      </c>
      <c r="J25" s="7">
        <v>0</v>
      </c>
      <c r="K25" s="7">
        <v>0</v>
      </c>
      <c r="L25" s="7">
        <v>0</v>
      </c>
      <c r="M25" s="7">
        <v>0</v>
      </c>
      <c r="N25" s="7">
        <v>0</v>
      </c>
      <c r="O25" s="5">
        <v>20</v>
      </c>
      <c r="P25" s="5">
        <v>30</v>
      </c>
      <c r="Q25" s="5"/>
      <c r="R25" s="5"/>
    </row>
    <row r="26" spans="1:22" ht="30" x14ac:dyDescent="0.25">
      <c r="A26" s="5" t="s">
        <v>73</v>
      </c>
      <c r="B26" s="5" t="s">
        <v>74</v>
      </c>
      <c r="C26" s="7">
        <v>10000</v>
      </c>
      <c r="D26" s="7">
        <v>0</v>
      </c>
      <c r="E26" s="7">
        <v>10000</v>
      </c>
      <c r="F26" s="7">
        <v>0</v>
      </c>
      <c r="G26" s="7">
        <v>10000</v>
      </c>
      <c r="H26" s="7">
        <v>0</v>
      </c>
      <c r="I26" s="7">
        <v>10650</v>
      </c>
      <c r="J26" s="7">
        <v>0</v>
      </c>
      <c r="K26" s="7">
        <v>10650</v>
      </c>
      <c r="L26" s="7">
        <f>E26-K26</f>
        <v>-650</v>
      </c>
      <c r="M26" s="7">
        <v>0</v>
      </c>
      <c r="N26" s="7">
        <v>0</v>
      </c>
      <c r="O26" s="5">
        <v>20</v>
      </c>
      <c r="P26" s="5">
        <v>25</v>
      </c>
      <c r="Q26" s="5"/>
      <c r="R26" s="5"/>
    </row>
    <row r="27" spans="1:22" ht="30" x14ac:dyDescent="0.25">
      <c r="A27" s="5" t="s">
        <v>75</v>
      </c>
      <c r="B27" s="5" t="s">
        <v>76</v>
      </c>
      <c r="C27" s="7">
        <v>0</v>
      </c>
      <c r="D27" s="7">
        <v>0</v>
      </c>
      <c r="E27" s="7">
        <v>0</v>
      </c>
      <c r="F27" s="7">
        <v>0</v>
      </c>
      <c r="G27" s="7">
        <v>0</v>
      </c>
      <c r="H27" s="7">
        <v>0</v>
      </c>
      <c r="I27" s="7">
        <v>0</v>
      </c>
      <c r="J27" s="7">
        <v>0</v>
      </c>
      <c r="K27" s="7">
        <v>0</v>
      </c>
      <c r="L27" s="7">
        <v>0</v>
      </c>
      <c r="M27" s="7">
        <v>0</v>
      </c>
      <c r="N27" s="7">
        <v>0</v>
      </c>
      <c r="O27" s="5">
        <v>50</v>
      </c>
      <c r="P27" s="5">
        <v>100</v>
      </c>
      <c r="Q27" s="5"/>
      <c r="R27" s="5"/>
    </row>
    <row r="28" spans="1:22" ht="30" x14ac:dyDescent="0.25">
      <c r="A28" s="5"/>
      <c r="B28" s="16" t="s">
        <v>77</v>
      </c>
      <c r="C28" s="17">
        <v>550000</v>
      </c>
      <c r="D28" s="17">
        <f t="shared" si="7"/>
        <v>148500</v>
      </c>
      <c r="E28" s="17">
        <f t="shared" si="13"/>
        <v>698500</v>
      </c>
      <c r="F28" s="17">
        <v>550000</v>
      </c>
      <c r="G28" s="17">
        <f t="shared" si="6"/>
        <v>1248500</v>
      </c>
      <c r="H28" s="17"/>
      <c r="I28" s="17">
        <f>SUM(I29:I35)</f>
        <v>1000000</v>
      </c>
      <c r="J28" s="17">
        <f t="shared" ref="J28:L28" si="19">SUM(J29:J35)</f>
        <v>54000</v>
      </c>
      <c r="K28" s="17">
        <f t="shared" si="19"/>
        <v>1054000</v>
      </c>
      <c r="L28" s="17">
        <f t="shared" si="19"/>
        <v>46000</v>
      </c>
      <c r="M28" s="17">
        <f>SUM(M29:M35)</f>
        <v>0</v>
      </c>
      <c r="N28" s="17">
        <f>SUM(N29:N35)</f>
        <v>0</v>
      </c>
      <c r="O28" s="2">
        <f>SUM(O29:O35)</f>
        <v>390</v>
      </c>
      <c r="P28" s="2">
        <f>SUM(P29:P35)</f>
        <v>330</v>
      </c>
      <c r="Q28" s="5" t="s">
        <v>78</v>
      </c>
      <c r="R28" s="5" t="s">
        <v>21</v>
      </c>
      <c r="U28" s="18" t="s">
        <v>79</v>
      </c>
      <c r="V28" s="18" t="s">
        <v>80</v>
      </c>
    </row>
    <row r="29" spans="1:22" x14ac:dyDescent="0.25">
      <c r="A29" s="5" t="s">
        <v>81</v>
      </c>
      <c r="B29" s="5" t="s">
        <v>82</v>
      </c>
      <c r="C29" s="7">
        <v>100000</v>
      </c>
      <c r="D29" s="7">
        <v>0</v>
      </c>
      <c r="E29" s="7">
        <f t="shared" ref="E29:E35" si="20">C29+D29</f>
        <v>100000</v>
      </c>
      <c r="F29" s="7">
        <v>150000</v>
      </c>
      <c r="G29" s="7">
        <f>E29+F29</f>
        <v>250000</v>
      </c>
      <c r="H29" s="7">
        <v>250000</v>
      </c>
      <c r="I29" s="7">
        <v>250000</v>
      </c>
      <c r="J29" s="7">
        <v>0</v>
      </c>
      <c r="K29" s="7">
        <f>I29+J29</f>
        <v>250000</v>
      </c>
      <c r="L29" s="7">
        <f>G29-K29</f>
        <v>0</v>
      </c>
      <c r="M29" s="7">
        <v>0</v>
      </c>
      <c r="N29" s="7">
        <v>0</v>
      </c>
      <c r="O29" s="5">
        <v>50</v>
      </c>
      <c r="P29" s="5">
        <v>40</v>
      </c>
      <c r="Q29" s="5"/>
      <c r="R29" s="5"/>
      <c r="U29" s="18"/>
      <c r="V29" s="18"/>
    </row>
    <row r="30" spans="1:22" x14ac:dyDescent="0.25">
      <c r="A30" s="5" t="s">
        <v>22</v>
      </c>
      <c r="B30" s="5" t="s">
        <v>83</v>
      </c>
      <c r="C30" s="7">
        <v>100000</v>
      </c>
      <c r="D30" s="7">
        <v>0</v>
      </c>
      <c r="E30" s="7">
        <f t="shared" si="20"/>
        <v>100000</v>
      </c>
      <c r="F30" s="7">
        <v>150000</v>
      </c>
      <c r="G30" s="7">
        <f t="shared" ref="G30:G35" si="21">E30+F30</f>
        <v>250000</v>
      </c>
      <c r="H30" s="7">
        <v>250000</v>
      </c>
      <c r="I30" s="7">
        <v>250000</v>
      </c>
      <c r="J30" s="7">
        <v>0</v>
      </c>
      <c r="K30" s="7">
        <f t="shared" ref="K30:K35" si="22">I30+J30</f>
        <v>250000</v>
      </c>
      <c r="L30" s="7">
        <f t="shared" ref="L30:L35" si="23">G30-K30</f>
        <v>0</v>
      </c>
      <c r="M30" s="7">
        <v>0</v>
      </c>
      <c r="N30" s="7">
        <v>0</v>
      </c>
      <c r="O30" s="5">
        <v>60</v>
      </c>
      <c r="P30" s="5">
        <v>40</v>
      </c>
      <c r="Q30" s="5"/>
      <c r="R30" s="5"/>
      <c r="U30" s="18"/>
      <c r="V30" s="18"/>
    </row>
    <row r="31" spans="1:22" x14ac:dyDescent="0.25">
      <c r="A31" s="5" t="s">
        <v>63</v>
      </c>
      <c r="B31" s="5" t="s">
        <v>84</v>
      </c>
      <c r="C31" s="7">
        <v>0</v>
      </c>
      <c r="D31" s="7">
        <v>0</v>
      </c>
      <c r="E31" s="7">
        <f t="shared" si="20"/>
        <v>0</v>
      </c>
      <c r="F31" s="7">
        <v>50000</v>
      </c>
      <c r="G31" s="7">
        <f t="shared" si="21"/>
        <v>50000</v>
      </c>
      <c r="H31" s="7">
        <v>50000</v>
      </c>
      <c r="I31" s="7">
        <v>50000</v>
      </c>
      <c r="J31" s="7">
        <v>0</v>
      </c>
      <c r="K31" s="7">
        <v>50000</v>
      </c>
      <c r="L31" s="7">
        <f t="shared" si="23"/>
        <v>0</v>
      </c>
      <c r="M31" s="7">
        <v>0</v>
      </c>
      <c r="N31" s="7">
        <v>0</v>
      </c>
      <c r="O31" s="5">
        <v>40</v>
      </c>
      <c r="P31" s="5">
        <v>30</v>
      </c>
      <c r="Q31" s="5"/>
      <c r="R31" s="5"/>
      <c r="U31" s="18"/>
      <c r="V31" s="18"/>
    </row>
    <row r="32" spans="1:22" x14ac:dyDescent="0.25">
      <c r="A32" s="5" t="s">
        <v>85</v>
      </c>
      <c r="B32" s="5" t="s">
        <v>86</v>
      </c>
      <c r="C32" s="7">
        <v>50000</v>
      </c>
      <c r="D32" s="7">
        <v>0</v>
      </c>
      <c r="E32" s="7">
        <f t="shared" si="20"/>
        <v>50000</v>
      </c>
      <c r="F32" s="7">
        <v>50000</v>
      </c>
      <c r="G32" s="7">
        <f t="shared" si="21"/>
        <v>100000</v>
      </c>
      <c r="H32" s="7">
        <v>100000</v>
      </c>
      <c r="I32" s="7">
        <v>100000</v>
      </c>
      <c r="J32" s="7">
        <v>0</v>
      </c>
      <c r="K32" s="7">
        <f t="shared" si="22"/>
        <v>100000</v>
      </c>
      <c r="L32" s="7">
        <f t="shared" si="23"/>
        <v>0</v>
      </c>
      <c r="M32" s="7">
        <v>0</v>
      </c>
      <c r="N32" s="7">
        <v>0</v>
      </c>
      <c r="O32" s="5">
        <v>100</v>
      </c>
      <c r="P32" s="5">
        <v>110</v>
      </c>
      <c r="Q32" s="5"/>
      <c r="R32" s="5"/>
      <c r="U32" s="18"/>
      <c r="V32" s="18"/>
    </row>
    <row r="33" spans="1:22" x14ac:dyDescent="0.25">
      <c r="A33" s="5" t="s">
        <v>87</v>
      </c>
      <c r="B33" s="5" t="s">
        <v>88</v>
      </c>
      <c r="C33" s="7">
        <v>100000</v>
      </c>
      <c r="D33" s="7">
        <v>0</v>
      </c>
      <c r="E33" s="7">
        <f t="shared" si="20"/>
        <v>100000</v>
      </c>
      <c r="F33" s="7">
        <v>50000</v>
      </c>
      <c r="G33" s="7">
        <f t="shared" si="21"/>
        <v>150000</v>
      </c>
      <c r="H33" s="7">
        <v>150000</v>
      </c>
      <c r="I33" s="7">
        <v>150000</v>
      </c>
      <c r="J33" s="7">
        <v>0</v>
      </c>
      <c r="K33" s="7">
        <f t="shared" si="22"/>
        <v>150000</v>
      </c>
      <c r="L33" s="7">
        <f t="shared" si="23"/>
        <v>0</v>
      </c>
      <c r="M33" s="7">
        <v>0</v>
      </c>
      <c r="N33" s="7">
        <v>0</v>
      </c>
      <c r="O33" s="5">
        <v>50</v>
      </c>
      <c r="P33" s="5">
        <v>60</v>
      </c>
      <c r="Q33" s="5"/>
      <c r="R33" s="5"/>
      <c r="U33" s="18"/>
      <c r="V33" s="18"/>
    </row>
    <row r="34" spans="1:22" x14ac:dyDescent="0.25">
      <c r="A34" s="5" t="s">
        <v>89</v>
      </c>
      <c r="B34" s="5" t="s">
        <v>90</v>
      </c>
      <c r="C34" s="7">
        <v>100000</v>
      </c>
      <c r="D34" s="7">
        <v>0</v>
      </c>
      <c r="E34" s="7">
        <f t="shared" si="20"/>
        <v>100000</v>
      </c>
      <c r="F34" s="7">
        <v>50000</v>
      </c>
      <c r="G34" s="7">
        <f t="shared" si="21"/>
        <v>150000</v>
      </c>
      <c r="H34" s="7">
        <v>150000</v>
      </c>
      <c r="I34" s="7">
        <v>200000</v>
      </c>
      <c r="J34" s="7">
        <f>I34*0.27</f>
        <v>54000</v>
      </c>
      <c r="K34" s="7">
        <f t="shared" si="22"/>
        <v>254000</v>
      </c>
      <c r="L34" s="7">
        <f t="shared" si="23"/>
        <v>-104000</v>
      </c>
      <c r="M34" s="7">
        <v>0</v>
      </c>
      <c r="N34" s="7">
        <v>0</v>
      </c>
      <c r="O34" s="5">
        <v>50</v>
      </c>
      <c r="P34" s="5">
        <v>50</v>
      </c>
      <c r="Q34" s="5"/>
      <c r="R34" s="5"/>
      <c r="U34" s="18"/>
      <c r="V34" s="18"/>
    </row>
    <row r="35" spans="1:22" x14ac:dyDescent="0.25">
      <c r="A35" s="5" t="s">
        <v>91</v>
      </c>
      <c r="B35" s="5" t="s">
        <v>92</v>
      </c>
      <c r="C35" s="7">
        <v>100000</v>
      </c>
      <c r="D35" s="7">
        <v>0</v>
      </c>
      <c r="E35" s="7">
        <f t="shared" si="20"/>
        <v>100000</v>
      </c>
      <c r="F35" s="7">
        <v>50000</v>
      </c>
      <c r="G35" s="7">
        <f t="shared" si="21"/>
        <v>150000</v>
      </c>
      <c r="H35" s="7">
        <v>150000</v>
      </c>
      <c r="I35" s="7"/>
      <c r="J35" s="7"/>
      <c r="K35" s="7">
        <f t="shared" si="22"/>
        <v>0</v>
      </c>
      <c r="L35" s="7">
        <f t="shared" si="23"/>
        <v>150000</v>
      </c>
      <c r="M35" s="7">
        <v>0</v>
      </c>
      <c r="N35" s="7">
        <v>0</v>
      </c>
      <c r="O35" s="5">
        <v>40</v>
      </c>
      <c r="P35" s="5"/>
      <c r="Q35" s="5"/>
      <c r="R35" s="5"/>
      <c r="U35" s="18"/>
      <c r="V35" s="18"/>
    </row>
    <row r="36" spans="1:22" ht="30" x14ac:dyDescent="0.25">
      <c r="A36" s="5" t="s">
        <v>93</v>
      </c>
      <c r="B36" s="16" t="s">
        <v>94</v>
      </c>
      <c r="C36" s="17">
        <v>0</v>
      </c>
      <c r="D36" s="17">
        <v>0</v>
      </c>
      <c r="E36" s="17">
        <f t="shared" si="13"/>
        <v>0</v>
      </c>
      <c r="F36" s="17">
        <v>970000</v>
      </c>
      <c r="G36" s="17">
        <f t="shared" si="6"/>
        <v>970000</v>
      </c>
      <c r="H36" s="17"/>
      <c r="I36" s="17">
        <f>SUM(I37:I39)</f>
        <v>774014.96062992129</v>
      </c>
      <c r="J36" s="17">
        <f t="shared" ref="J36:L36" si="24">SUM(J37:J39)</f>
        <v>27000</v>
      </c>
      <c r="K36" s="17">
        <f t="shared" si="24"/>
        <v>982999</v>
      </c>
      <c r="L36" s="17">
        <f t="shared" si="24"/>
        <v>0</v>
      </c>
      <c r="M36" s="17">
        <f>SUM(M37:M39)</f>
        <v>0</v>
      </c>
      <c r="N36" s="17">
        <f t="shared" ref="N36" si="25">SUM(N37:N39)</f>
        <v>0</v>
      </c>
      <c r="O36" s="2">
        <f>SUM(O37:O39)</f>
        <v>180</v>
      </c>
      <c r="P36" s="2">
        <f>SUM(P37:P39)</f>
        <v>200</v>
      </c>
      <c r="Q36" s="5" t="s">
        <v>95</v>
      </c>
      <c r="R36" s="19" t="s">
        <v>21</v>
      </c>
      <c r="U36" s="20">
        <v>500000</v>
      </c>
      <c r="V36" t="s">
        <v>96</v>
      </c>
    </row>
    <row r="37" spans="1:22" x14ac:dyDescent="0.25">
      <c r="A37" s="5" t="s">
        <v>97</v>
      </c>
      <c r="B37" s="5" t="s">
        <v>98</v>
      </c>
      <c r="C37" s="7">
        <v>50000</v>
      </c>
      <c r="D37" s="7">
        <f>C37*0.27</f>
        <v>13500</v>
      </c>
      <c r="E37" s="7">
        <v>49499</v>
      </c>
      <c r="F37" s="7"/>
      <c r="G37" s="7"/>
      <c r="H37" s="21">
        <v>970000</v>
      </c>
      <c r="I37" s="7">
        <f>K37/1.27</f>
        <v>38975.5905511811</v>
      </c>
      <c r="J37" s="7">
        <f>D37</f>
        <v>13500</v>
      </c>
      <c r="K37" s="7">
        <f>E37</f>
        <v>49499</v>
      </c>
      <c r="L37" s="7"/>
      <c r="M37" s="7"/>
      <c r="N37" s="7"/>
      <c r="O37" s="5">
        <v>50</v>
      </c>
      <c r="P37" s="5">
        <v>80</v>
      </c>
      <c r="Q37" s="5"/>
      <c r="R37" s="22"/>
      <c r="U37" s="20"/>
    </row>
    <row r="38" spans="1:22" x14ac:dyDescent="0.25">
      <c r="A38" s="5" t="s">
        <v>99</v>
      </c>
      <c r="B38" s="5" t="s">
        <v>100</v>
      </c>
      <c r="C38" s="23">
        <v>50000</v>
      </c>
      <c r="D38" s="7">
        <f>C38*0.27</f>
        <v>13500</v>
      </c>
      <c r="E38" s="7">
        <f>C38*1.27</f>
        <v>63500</v>
      </c>
      <c r="F38" s="7"/>
      <c r="G38" s="7"/>
      <c r="H38" s="24"/>
      <c r="I38" s="7">
        <f t="shared" ref="I38:I39" si="26">K38/1.27</f>
        <v>50000</v>
      </c>
      <c r="J38" s="7">
        <f t="shared" ref="J38:K39" si="27">D38</f>
        <v>13500</v>
      </c>
      <c r="K38" s="7">
        <f t="shared" si="27"/>
        <v>63500</v>
      </c>
      <c r="L38" s="7"/>
      <c r="M38" s="7"/>
      <c r="N38" s="7"/>
      <c r="O38" s="5">
        <v>50</v>
      </c>
      <c r="P38" s="5">
        <v>60</v>
      </c>
      <c r="Q38" s="5"/>
      <c r="R38" s="22"/>
      <c r="U38" s="20"/>
    </row>
    <row r="39" spans="1:22" x14ac:dyDescent="0.25">
      <c r="A39" s="5" t="s">
        <v>101</v>
      </c>
      <c r="B39" s="5" t="s">
        <v>102</v>
      </c>
      <c r="C39" s="7">
        <v>870000</v>
      </c>
      <c r="D39" s="7">
        <v>0</v>
      </c>
      <c r="E39" s="7">
        <f>C39+D39</f>
        <v>870000</v>
      </c>
      <c r="F39" s="7"/>
      <c r="G39" s="7"/>
      <c r="H39" s="25"/>
      <c r="I39" s="7">
        <f t="shared" si="26"/>
        <v>685039.37007874018</v>
      </c>
      <c r="J39" s="7">
        <f t="shared" si="27"/>
        <v>0</v>
      </c>
      <c r="K39" s="7">
        <f t="shared" si="27"/>
        <v>870000</v>
      </c>
      <c r="L39" s="7"/>
      <c r="M39" s="7"/>
      <c r="N39" s="7"/>
      <c r="O39" s="5">
        <v>80</v>
      </c>
      <c r="P39" s="5">
        <v>60</v>
      </c>
      <c r="Q39" s="5"/>
      <c r="R39" s="26"/>
      <c r="U39" s="20"/>
    </row>
    <row r="40" spans="1:22" x14ac:dyDescent="0.25">
      <c r="A40" s="5"/>
      <c r="B40" s="5"/>
      <c r="C40" s="17">
        <f>SUM(C37:C39)</f>
        <v>970000</v>
      </c>
      <c r="D40" s="17">
        <f>SUM(D37:D39)</f>
        <v>27000</v>
      </c>
      <c r="E40" s="17">
        <f t="shared" ref="E40" si="28">SUM(E37:E39)</f>
        <v>982999</v>
      </c>
      <c r="F40" s="7"/>
      <c r="G40" s="7"/>
      <c r="H40" s="7"/>
      <c r="I40" s="7"/>
      <c r="J40" s="7"/>
      <c r="K40" s="7"/>
      <c r="L40" s="7"/>
      <c r="M40" s="7"/>
      <c r="N40" s="7"/>
      <c r="O40" s="5"/>
      <c r="P40" s="5"/>
      <c r="Q40" s="5"/>
      <c r="R40" s="27"/>
      <c r="U40" s="20"/>
    </row>
    <row r="41" spans="1:22" ht="30" x14ac:dyDescent="0.25">
      <c r="A41" s="5"/>
      <c r="B41" s="16" t="s">
        <v>103</v>
      </c>
      <c r="C41" s="17">
        <v>300000</v>
      </c>
      <c r="D41" s="17">
        <f t="shared" si="7"/>
        <v>81000</v>
      </c>
      <c r="E41" s="17">
        <f t="shared" si="13"/>
        <v>381000</v>
      </c>
      <c r="F41" s="17">
        <v>300000</v>
      </c>
      <c r="G41" s="17">
        <f t="shared" si="6"/>
        <v>681000</v>
      </c>
      <c r="H41" s="17"/>
      <c r="I41" s="17">
        <f>SUM(I42:I44)</f>
        <v>600000</v>
      </c>
      <c r="J41" s="17">
        <f t="shared" ref="J41:N41" si="29">SUM(J42:J44)</f>
        <v>0</v>
      </c>
      <c r="K41" s="17">
        <f t="shared" si="29"/>
        <v>600000</v>
      </c>
      <c r="L41" s="17">
        <f t="shared" si="29"/>
        <v>81000</v>
      </c>
      <c r="M41" s="17">
        <f t="shared" si="29"/>
        <v>0</v>
      </c>
      <c r="N41" s="17">
        <f t="shared" si="29"/>
        <v>0</v>
      </c>
      <c r="O41" s="2">
        <f>SUM(O42:O44)</f>
        <v>90</v>
      </c>
      <c r="P41" s="2">
        <f>SUM(P42:P44)</f>
        <v>105</v>
      </c>
      <c r="Q41" s="5" t="s">
        <v>104</v>
      </c>
      <c r="R41" s="19" t="s">
        <v>21</v>
      </c>
      <c r="U41" s="20">
        <v>10000</v>
      </c>
      <c r="V41" t="s">
        <v>79</v>
      </c>
    </row>
    <row r="42" spans="1:22" x14ac:dyDescent="0.25">
      <c r="A42" s="5" t="s">
        <v>105</v>
      </c>
      <c r="B42" s="5" t="s">
        <v>106</v>
      </c>
      <c r="C42" s="7">
        <v>100000</v>
      </c>
      <c r="D42" s="7">
        <f>C42*0.27</f>
        <v>27000</v>
      </c>
      <c r="E42" s="7">
        <f>C42+D42</f>
        <v>127000</v>
      </c>
      <c r="F42" s="7">
        <v>100000</v>
      </c>
      <c r="G42" s="7">
        <f>E42+F42</f>
        <v>227000</v>
      </c>
      <c r="H42" s="7"/>
      <c r="I42" s="7">
        <v>200000</v>
      </c>
      <c r="J42" s="7">
        <v>0</v>
      </c>
      <c r="K42" s="7">
        <f>I42+J42</f>
        <v>200000</v>
      </c>
      <c r="L42" s="7">
        <f>G42-K42</f>
        <v>27000</v>
      </c>
      <c r="M42" s="7">
        <v>0</v>
      </c>
      <c r="N42" s="7">
        <v>0</v>
      </c>
      <c r="O42" s="5">
        <v>30</v>
      </c>
      <c r="P42" s="5">
        <v>40</v>
      </c>
      <c r="Q42" s="5"/>
      <c r="R42" s="22"/>
      <c r="U42" s="20"/>
    </row>
    <row r="43" spans="1:22" x14ac:dyDescent="0.25">
      <c r="A43" s="5" t="s">
        <v>107</v>
      </c>
      <c r="B43" s="5" t="s">
        <v>108</v>
      </c>
      <c r="C43" s="7">
        <v>100000</v>
      </c>
      <c r="D43" s="7">
        <f t="shared" ref="D43:D44" si="30">C43*0.27</f>
        <v>27000</v>
      </c>
      <c r="E43" s="7">
        <f t="shared" ref="E43:E44" si="31">C43+D43</f>
        <v>127000</v>
      </c>
      <c r="F43" s="7">
        <v>100000</v>
      </c>
      <c r="G43" s="7">
        <f t="shared" ref="G43:G44" si="32">E43+F43</f>
        <v>227000</v>
      </c>
      <c r="H43" s="7"/>
      <c r="I43" s="7">
        <v>200000</v>
      </c>
      <c r="J43" s="7">
        <v>0</v>
      </c>
      <c r="K43" s="7">
        <f t="shared" ref="K43:K44" si="33">I43+J43</f>
        <v>200000</v>
      </c>
      <c r="L43" s="7">
        <f t="shared" ref="L43:L44" si="34">G43-K43</f>
        <v>27000</v>
      </c>
      <c r="M43" s="7">
        <v>0</v>
      </c>
      <c r="N43" s="7">
        <v>0</v>
      </c>
      <c r="O43" s="5">
        <v>30</v>
      </c>
      <c r="P43" s="5">
        <v>25</v>
      </c>
      <c r="Q43" s="5"/>
      <c r="R43" s="22"/>
      <c r="U43" s="20"/>
    </row>
    <row r="44" spans="1:22" x14ac:dyDescent="0.25">
      <c r="A44" s="5" t="s">
        <v>109</v>
      </c>
      <c r="B44" s="5" t="s">
        <v>110</v>
      </c>
      <c r="C44" s="7">
        <v>100000</v>
      </c>
      <c r="D44" s="7">
        <f t="shared" si="30"/>
        <v>27000</v>
      </c>
      <c r="E44" s="7">
        <f t="shared" si="31"/>
        <v>127000</v>
      </c>
      <c r="F44" s="7">
        <v>100000</v>
      </c>
      <c r="G44" s="7">
        <f t="shared" si="32"/>
        <v>227000</v>
      </c>
      <c r="H44" s="7"/>
      <c r="I44" s="7">
        <v>200000</v>
      </c>
      <c r="J44" s="7">
        <v>0</v>
      </c>
      <c r="K44" s="7">
        <f t="shared" si="33"/>
        <v>200000</v>
      </c>
      <c r="L44" s="7">
        <f t="shared" si="34"/>
        <v>27000</v>
      </c>
      <c r="M44" s="7">
        <v>0</v>
      </c>
      <c r="N44" s="7">
        <v>0</v>
      </c>
      <c r="O44" s="5">
        <v>30</v>
      </c>
      <c r="P44" s="5">
        <v>40</v>
      </c>
      <c r="Q44" s="5"/>
      <c r="R44" s="26"/>
      <c r="U44" s="20"/>
    </row>
    <row r="45" spans="1:22" x14ac:dyDescent="0.25">
      <c r="A45" s="5"/>
      <c r="B45" s="16" t="s">
        <v>111</v>
      </c>
      <c r="C45" s="17">
        <v>300000</v>
      </c>
      <c r="D45" s="17">
        <v>0</v>
      </c>
      <c r="E45" s="17">
        <f>C45</f>
        <v>300000</v>
      </c>
      <c r="F45" s="17">
        <v>600000</v>
      </c>
      <c r="G45" s="17">
        <f t="shared" si="6"/>
        <v>900000</v>
      </c>
      <c r="H45" s="17"/>
      <c r="I45" s="17">
        <f>SUM(I46:I48)</f>
        <v>900000</v>
      </c>
      <c r="J45" s="17">
        <f t="shared" ref="J45:N45" si="35">SUM(J46:J48)</f>
        <v>0</v>
      </c>
      <c r="K45" s="17">
        <f t="shared" si="35"/>
        <v>900000</v>
      </c>
      <c r="L45" s="17">
        <f t="shared" si="35"/>
        <v>0</v>
      </c>
      <c r="M45" s="17">
        <f t="shared" si="35"/>
        <v>0</v>
      </c>
      <c r="N45" s="17">
        <f t="shared" si="35"/>
        <v>0</v>
      </c>
      <c r="O45" s="2">
        <f>SUM(O46:O48)</f>
        <v>300</v>
      </c>
      <c r="P45" s="2">
        <f>SUM(P46:P48)</f>
        <v>160</v>
      </c>
      <c r="Q45" s="5" t="s">
        <v>112</v>
      </c>
      <c r="R45" s="19" t="s">
        <v>21</v>
      </c>
    </row>
    <row r="46" spans="1:22" ht="30" x14ac:dyDescent="0.25">
      <c r="A46" s="5" t="s">
        <v>113</v>
      </c>
      <c r="B46" s="5" t="s">
        <v>114</v>
      </c>
      <c r="C46" s="7">
        <v>100000</v>
      </c>
      <c r="D46" s="7">
        <v>0</v>
      </c>
      <c r="E46" s="7">
        <f>C46+D46</f>
        <v>100000</v>
      </c>
      <c r="F46" s="7">
        <v>200000</v>
      </c>
      <c r="G46" s="7">
        <f t="shared" si="6"/>
        <v>300000</v>
      </c>
      <c r="H46" s="7"/>
      <c r="I46" s="7">
        <v>300000</v>
      </c>
      <c r="J46" s="7">
        <v>0</v>
      </c>
      <c r="K46" s="7">
        <f>I46+J46</f>
        <v>300000</v>
      </c>
      <c r="L46" s="7">
        <f>G46-K46</f>
        <v>0</v>
      </c>
      <c r="M46" s="7">
        <v>0</v>
      </c>
      <c r="N46" s="7">
        <v>0</v>
      </c>
      <c r="O46" s="5">
        <v>100</v>
      </c>
      <c r="P46" s="5">
        <v>50</v>
      </c>
      <c r="Q46" s="5" t="s">
        <v>115</v>
      </c>
      <c r="R46" s="22"/>
    </row>
    <row r="47" spans="1:22" x14ac:dyDescent="0.25">
      <c r="A47" s="5" t="s">
        <v>116</v>
      </c>
      <c r="B47" s="5" t="s">
        <v>117</v>
      </c>
      <c r="C47" s="7">
        <v>100000</v>
      </c>
      <c r="D47" s="7">
        <v>0</v>
      </c>
      <c r="E47" s="7">
        <v>100000</v>
      </c>
      <c r="F47" s="7">
        <v>200000</v>
      </c>
      <c r="G47" s="7">
        <v>300000</v>
      </c>
      <c r="H47" s="7"/>
      <c r="I47" s="7">
        <v>300000</v>
      </c>
      <c r="J47" s="7">
        <v>0</v>
      </c>
      <c r="K47" s="7">
        <f>I47+J47</f>
        <v>300000</v>
      </c>
      <c r="L47" s="7">
        <v>0</v>
      </c>
      <c r="M47" s="7">
        <v>0</v>
      </c>
      <c r="N47" s="7">
        <v>0</v>
      </c>
      <c r="O47" s="5">
        <v>100</v>
      </c>
      <c r="P47" s="5">
        <v>80</v>
      </c>
      <c r="Q47" s="5"/>
      <c r="R47" s="22"/>
    </row>
    <row r="48" spans="1:22" x14ac:dyDescent="0.25">
      <c r="A48" s="5" t="s">
        <v>24</v>
      </c>
      <c r="B48" s="5" t="s">
        <v>118</v>
      </c>
      <c r="C48" s="7">
        <v>100000</v>
      </c>
      <c r="D48" s="7">
        <v>0</v>
      </c>
      <c r="E48" s="7">
        <v>100000</v>
      </c>
      <c r="F48" s="7">
        <v>200000</v>
      </c>
      <c r="G48" s="7">
        <v>300000</v>
      </c>
      <c r="H48" s="7"/>
      <c r="I48" s="7">
        <v>300000</v>
      </c>
      <c r="J48" s="7">
        <v>0</v>
      </c>
      <c r="K48" s="7">
        <f>I48+J48</f>
        <v>300000</v>
      </c>
      <c r="L48" s="7">
        <v>0</v>
      </c>
      <c r="M48" s="7">
        <v>0</v>
      </c>
      <c r="N48" s="7">
        <v>0</v>
      </c>
      <c r="O48" s="5">
        <v>100</v>
      </c>
      <c r="P48" s="5">
        <v>30</v>
      </c>
      <c r="Q48" s="5"/>
      <c r="R48" s="26"/>
    </row>
    <row r="49" spans="1:23" ht="30" x14ac:dyDescent="0.25">
      <c r="A49" s="5" t="s">
        <v>119</v>
      </c>
      <c r="B49" s="6" t="s">
        <v>120</v>
      </c>
      <c r="C49" s="7">
        <v>1000000</v>
      </c>
      <c r="D49" s="7">
        <f t="shared" si="7"/>
        <v>270000</v>
      </c>
      <c r="E49" s="7">
        <f t="shared" si="13"/>
        <v>1270000</v>
      </c>
      <c r="F49" s="7">
        <v>0</v>
      </c>
      <c r="G49" s="7">
        <f t="shared" si="6"/>
        <v>1270000</v>
      </c>
      <c r="H49" s="7"/>
      <c r="I49" s="7"/>
      <c r="J49" s="7"/>
      <c r="K49" s="7"/>
      <c r="L49" s="7"/>
      <c r="M49" s="7"/>
      <c r="N49" s="7"/>
      <c r="O49" s="5"/>
      <c r="P49" s="5"/>
      <c r="Q49" s="5" t="s">
        <v>121</v>
      </c>
      <c r="R49" s="5" t="s">
        <v>122</v>
      </c>
    </row>
    <row r="50" spans="1:23" ht="30" x14ac:dyDescent="0.25">
      <c r="A50" s="5" t="s">
        <v>123</v>
      </c>
      <c r="B50" s="16" t="s">
        <v>124</v>
      </c>
      <c r="C50" s="17">
        <v>100000</v>
      </c>
      <c r="D50" s="17">
        <f t="shared" si="7"/>
        <v>27000</v>
      </c>
      <c r="E50" s="17">
        <f t="shared" si="13"/>
        <v>127000</v>
      </c>
      <c r="F50" s="17">
        <v>0</v>
      </c>
      <c r="G50" s="17">
        <f t="shared" si="6"/>
        <v>127000</v>
      </c>
      <c r="H50" s="17">
        <f t="shared" ref="H50:P50" si="36">SUM(H51:H60)</f>
        <v>100000</v>
      </c>
      <c r="I50" s="17">
        <f t="shared" si="36"/>
        <v>19528</v>
      </c>
      <c r="J50" s="17">
        <f t="shared" si="36"/>
        <v>5272.56</v>
      </c>
      <c r="K50" s="17">
        <f t="shared" si="36"/>
        <v>24800.559999999998</v>
      </c>
      <c r="L50" s="17">
        <f t="shared" si="36"/>
        <v>102199.44</v>
      </c>
      <c r="M50" s="17">
        <f t="shared" si="36"/>
        <v>105000</v>
      </c>
      <c r="N50" s="17">
        <f t="shared" si="36"/>
        <v>21000</v>
      </c>
      <c r="O50" s="2">
        <f t="shared" si="36"/>
        <v>105</v>
      </c>
      <c r="P50" s="2">
        <f t="shared" si="36"/>
        <v>128</v>
      </c>
      <c r="Q50" s="5" t="s">
        <v>125</v>
      </c>
      <c r="R50" s="5" t="s">
        <v>126</v>
      </c>
      <c r="T50" s="28"/>
      <c r="U50" s="28">
        <v>4370000</v>
      </c>
      <c r="V50" s="28">
        <f>SUM(U61:U84)</f>
        <v>4250000</v>
      </c>
    </row>
    <row r="51" spans="1:23" x14ac:dyDescent="0.25">
      <c r="A51" s="5" t="s">
        <v>127</v>
      </c>
      <c r="B51" s="19" t="s">
        <v>114</v>
      </c>
      <c r="C51" s="29">
        <v>10000</v>
      </c>
      <c r="D51" s="29">
        <f>C51*0.27</f>
        <v>2700</v>
      </c>
      <c r="E51" s="29">
        <f>C51+D51</f>
        <v>12700</v>
      </c>
      <c r="F51" s="7">
        <v>0</v>
      </c>
      <c r="G51" s="7">
        <f>E51</f>
        <v>12700</v>
      </c>
      <c r="H51" s="7">
        <v>10000</v>
      </c>
      <c r="I51" s="30">
        <v>5549</v>
      </c>
      <c r="J51" s="7">
        <f>I51*0.27</f>
        <v>1498.23</v>
      </c>
      <c r="K51" s="7">
        <f>I51+J51</f>
        <v>7047.23</v>
      </c>
      <c r="L51" s="7">
        <f>G51-K51</f>
        <v>5652.77</v>
      </c>
      <c r="M51" s="7">
        <f>1000*O51</f>
        <v>15000</v>
      </c>
      <c r="N51" s="7">
        <v>1000</v>
      </c>
      <c r="O51" s="5">
        <v>15</v>
      </c>
      <c r="P51" s="5">
        <v>6</v>
      </c>
      <c r="Q51" s="5"/>
      <c r="R51" s="5"/>
      <c r="T51" s="28"/>
      <c r="U51" s="28"/>
      <c r="V51" s="28"/>
    </row>
    <row r="52" spans="1:23" x14ac:dyDescent="0.25">
      <c r="A52" s="5" t="s">
        <v>128</v>
      </c>
      <c r="B52" s="22"/>
      <c r="C52" s="29">
        <v>10000</v>
      </c>
      <c r="D52" s="29">
        <f t="shared" ref="D52:D60" si="37">C52*0.27</f>
        <v>2700</v>
      </c>
      <c r="E52" s="29">
        <f t="shared" ref="E52:E60" si="38">C52+D52</f>
        <v>12700</v>
      </c>
      <c r="F52" s="7">
        <v>0</v>
      </c>
      <c r="G52" s="7">
        <f t="shared" ref="G52:G60" si="39">E52</f>
        <v>12700</v>
      </c>
      <c r="H52" s="7">
        <v>10000</v>
      </c>
      <c r="I52" s="30">
        <v>7129</v>
      </c>
      <c r="J52" s="7">
        <f t="shared" ref="J52:J60" si="40">I52*0.27</f>
        <v>1924.8300000000002</v>
      </c>
      <c r="K52" s="7">
        <f t="shared" ref="K52:K60" si="41">I52+J52</f>
        <v>9053.83</v>
      </c>
      <c r="L52" s="7">
        <f t="shared" ref="L52:L60" si="42">G52-K52</f>
        <v>3646.17</v>
      </c>
      <c r="M52" s="7">
        <v>10000</v>
      </c>
      <c r="N52" s="7">
        <v>2000</v>
      </c>
      <c r="O52" s="5">
        <v>10</v>
      </c>
      <c r="P52" s="5">
        <v>4</v>
      </c>
      <c r="Q52" s="5"/>
      <c r="R52" s="5"/>
      <c r="T52" s="28"/>
      <c r="U52" s="28"/>
      <c r="V52" s="28"/>
    </row>
    <row r="53" spans="1:23" x14ac:dyDescent="0.25">
      <c r="A53" s="5" t="s">
        <v>129</v>
      </c>
      <c r="B53" s="22"/>
      <c r="C53" s="29">
        <v>10000</v>
      </c>
      <c r="D53" s="29">
        <f t="shared" si="37"/>
        <v>2700</v>
      </c>
      <c r="E53" s="29">
        <f t="shared" si="38"/>
        <v>12700</v>
      </c>
      <c r="F53" s="7">
        <v>0</v>
      </c>
      <c r="G53" s="7">
        <f t="shared" si="39"/>
        <v>12700</v>
      </c>
      <c r="H53" s="7">
        <v>10000</v>
      </c>
      <c r="I53" s="30">
        <v>6850</v>
      </c>
      <c r="J53" s="7">
        <f t="shared" si="40"/>
        <v>1849.5000000000002</v>
      </c>
      <c r="K53" s="7">
        <f t="shared" si="41"/>
        <v>8699.5</v>
      </c>
      <c r="L53" s="7">
        <f t="shared" si="42"/>
        <v>4000.5</v>
      </c>
      <c r="M53" s="7">
        <v>10000</v>
      </c>
      <c r="N53" s="7">
        <v>3000</v>
      </c>
      <c r="O53" s="5">
        <v>10</v>
      </c>
      <c r="P53" s="5">
        <v>10</v>
      </c>
      <c r="Q53" s="5"/>
      <c r="R53" s="5"/>
      <c r="T53" s="28"/>
      <c r="U53" s="28"/>
      <c r="V53" s="28"/>
    </row>
    <row r="54" spans="1:23" x14ac:dyDescent="0.25">
      <c r="A54" s="5" t="s">
        <v>130</v>
      </c>
      <c r="B54" s="26"/>
      <c r="C54" s="29">
        <v>10000</v>
      </c>
      <c r="D54" s="29">
        <f t="shared" si="37"/>
        <v>2700</v>
      </c>
      <c r="E54" s="29">
        <f t="shared" si="38"/>
        <v>12700</v>
      </c>
      <c r="F54" s="7">
        <v>0</v>
      </c>
      <c r="G54" s="7">
        <f t="shared" si="39"/>
        <v>12700</v>
      </c>
      <c r="H54" s="7">
        <v>10000</v>
      </c>
      <c r="I54" s="7">
        <v>0</v>
      </c>
      <c r="J54" s="7">
        <f t="shared" si="40"/>
        <v>0</v>
      </c>
      <c r="K54" s="7">
        <f t="shared" si="41"/>
        <v>0</v>
      </c>
      <c r="L54" s="7">
        <f t="shared" si="42"/>
        <v>12700</v>
      </c>
      <c r="M54" s="7">
        <v>10000</v>
      </c>
      <c r="N54" s="7">
        <v>6000</v>
      </c>
      <c r="O54" s="5">
        <v>10</v>
      </c>
      <c r="P54" s="5">
        <v>9</v>
      </c>
      <c r="Q54" s="5"/>
      <c r="R54" s="5"/>
      <c r="T54" s="28"/>
      <c r="U54" s="28"/>
      <c r="V54" s="28"/>
    </row>
    <row r="55" spans="1:23" x14ac:dyDescent="0.25">
      <c r="A55" s="5" t="s">
        <v>131</v>
      </c>
      <c r="B55" s="19" t="s">
        <v>117</v>
      </c>
      <c r="C55" s="29">
        <v>10000</v>
      </c>
      <c r="D55" s="29">
        <f t="shared" si="37"/>
        <v>2700</v>
      </c>
      <c r="E55" s="29">
        <f t="shared" si="38"/>
        <v>12700</v>
      </c>
      <c r="F55" s="7">
        <v>0</v>
      </c>
      <c r="G55" s="7">
        <f t="shared" si="39"/>
        <v>12700</v>
      </c>
      <c r="H55" s="7">
        <v>10000</v>
      </c>
      <c r="I55" s="7">
        <v>0</v>
      </c>
      <c r="J55" s="7">
        <f t="shared" si="40"/>
        <v>0</v>
      </c>
      <c r="K55" s="7">
        <f t="shared" si="41"/>
        <v>0</v>
      </c>
      <c r="L55" s="7">
        <f t="shared" si="42"/>
        <v>12700</v>
      </c>
      <c r="M55" s="7">
        <f>O55*1000</f>
        <v>10000</v>
      </c>
      <c r="N55" s="7">
        <v>5000</v>
      </c>
      <c r="O55" s="5">
        <v>10</v>
      </c>
      <c r="P55" s="5">
        <v>7</v>
      </c>
      <c r="Q55" s="5"/>
      <c r="R55" s="5"/>
      <c r="T55" s="28"/>
      <c r="U55" s="28"/>
      <c r="V55" s="28"/>
    </row>
    <row r="56" spans="1:23" x14ac:dyDescent="0.25">
      <c r="A56" s="5" t="s">
        <v>132</v>
      </c>
      <c r="B56" s="22"/>
      <c r="C56" s="29">
        <v>10000</v>
      </c>
      <c r="D56" s="29">
        <f t="shared" si="37"/>
        <v>2700</v>
      </c>
      <c r="E56" s="29">
        <f t="shared" si="38"/>
        <v>12700</v>
      </c>
      <c r="F56" s="7">
        <v>0</v>
      </c>
      <c r="G56" s="7">
        <f t="shared" si="39"/>
        <v>12700</v>
      </c>
      <c r="H56" s="7">
        <v>10000</v>
      </c>
      <c r="I56" s="7">
        <v>0</v>
      </c>
      <c r="J56" s="7">
        <f t="shared" si="40"/>
        <v>0</v>
      </c>
      <c r="K56" s="7">
        <f t="shared" si="41"/>
        <v>0</v>
      </c>
      <c r="L56" s="7">
        <f t="shared" si="42"/>
        <v>12700</v>
      </c>
      <c r="M56" s="7">
        <f t="shared" ref="M56:M60" si="43">O56*1000</f>
        <v>10000</v>
      </c>
      <c r="N56" s="7">
        <v>4000</v>
      </c>
      <c r="O56" s="5">
        <v>10</v>
      </c>
      <c r="P56" s="5">
        <v>6</v>
      </c>
      <c r="Q56" s="5"/>
      <c r="R56" s="5"/>
      <c r="T56" s="28"/>
      <c r="U56" s="28"/>
      <c r="V56" s="28"/>
    </row>
    <row r="57" spans="1:23" x14ac:dyDescent="0.25">
      <c r="A57" s="5" t="s">
        <v>133</v>
      </c>
      <c r="B57" s="26"/>
      <c r="C57" s="29">
        <v>10000</v>
      </c>
      <c r="D57" s="29">
        <f t="shared" si="37"/>
        <v>2700</v>
      </c>
      <c r="E57" s="29">
        <f t="shared" si="38"/>
        <v>12700</v>
      </c>
      <c r="F57" s="7">
        <v>0</v>
      </c>
      <c r="G57" s="7">
        <f t="shared" si="39"/>
        <v>12700</v>
      </c>
      <c r="H57" s="7">
        <v>10000</v>
      </c>
      <c r="I57" s="7">
        <v>0</v>
      </c>
      <c r="J57" s="7">
        <f t="shared" si="40"/>
        <v>0</v>
      </c>
      <c r="K57" s="7">
        <f t="shared" si="41"/>
        <v>0</v>
      </c>
      <c r="L57" s="7">
        <f t="shared" si="42"/>
        <v>12700</v>
      </c>
      <c r="M57" s="7">
        <f t="shared" si="43"/>
        <v>10000</v>
      </c>
      <c r="N57" s="7">
        <v>0</v>
      </c>
      <c r="O57" s="5">
        <v>10</v>
      </c>
      <c r="P57" s="5">
        <v>5</v>
      </c>
      <c r="Q57" s="5"/>
      <c r="R57" s="5"/>
      <c r="T57" s="28"/>
      <c r="U57" s="28"/>
      <c r="V57" s="28"/>
    </row>
    <row r="58" spans="1:23" x14ac:dyDescent="0.25">
      <c r="A58" s="5" t="s">
        <v>134</v>
      </c>
      <c r="B58" s="19" t="s">
        <v>118</v>
      </c>
      <c r="C58" s="29">
        <v>10000</v>
      </c>
      <c r="D58" s="29">
        <f t="shared" si="37"/>
        <v>2700</v>
      </c>
      <c r="E58" s="29">
        <f t="shared" si="38"/>
        <v>12700</v>
      </c>
      <c r="F58" s="7">
        <v>0</v>
      </c>
      <c r="G58" s="7">
        <f t="shared" si="39"/>
        <v>12700</v>
      </c>
      <c r="H58" s="7">
        <v>10000</v>
      </c>
      <c r="I58" s="7">
        <v>0</v>
      </c>
      <c r="J58" s="7">
        <f t="shared" si="40"/>
        <v>0</v>
      </c>
      <c r="K58" s="7">
        <f t="shared" si="41"/>
        <v>0</v>
      </c>
      <c r="L58" s="7">
        <f t="shared" si="42"/>
        <v>12700</v>
      </c>
      <c r="M58" s="7">
        <f t="shared" si="43"/>
        <v>10000</v>
      </c>
      <c r="N58" s="7">
        <v>0</v>
      </c>
      <c r="O58" s="5">
        <v>10</v>
      </c>
      <c r="P58" s="5">
        <v>16</v>
      </c>
      <c r="Q58" s="5"/>
      <c r="R58" s="5"/>
      <c r="T58" s="28"/>
      <c r="U58" s="28"/>
      <c r="V58" s="28"/>
    </row>
    <row r="59" spans="1:23" x14ac:dyDescent="0.25">
      <c r="A59" s="5" t="s">
        <v>135</v>
      </c>
      <c r="B59" s="22"/>
      <c r="C59" s="29">
        <v>10000</v>
      </c>
      <c r="D59" s="29">
        <f t="shared" si="37"/>
        <v>2700</v>
      </c>
      <c r="E59" s="29">
        <f t="shared" si="38"/>
        <v>12700</v>
      </c>
      <c r="F59" s="7">
        <v>0</v>
      </c>
      <c r="G59" s="7">
        <f t="shared" si="39"/>
        <v>12700</v>
      </c>
      <c r="H59" s="7">
        <v>10000</v>
      </c>
      <c r="I59" s="7">
        <v>0</v>
      </c>
      <c r="J59" s="7">
        <f t="shared" si="40"/>
        <v>0</v>
      </c>
      <c r="K59" s="7">
        <f t="shared" si="41"/>
        <v>0</v>
      </c>
      <c r="L59" s="7">
        <f t="shared" si="42"/>
        <v>12700</v>
      </c>
      <c r="M59" s="7">
        <f t="shared" si="43"/>
        <v>10000</v>
      </c>
      <c r="N59" s="7">
        <v>0</v>
      </c>
      <c r="O59" s="5">
        <v>10</v>
      </c>
      <c r="P59" s="5">
        <v>28</v>
      </c>
      <c r="Q59" s="5"/>
      <c r="R59" s="5"/>
      <c r="T59" s="28"/>
      <c r="U59" s="28"/>
      <c r="V59" s="28"/>
    </row>
    <row r="60" spans="1:23" x14ac:dyDescent="0.25">
      <c r="A60" s="5" t="s">
        <v>136</v>
      </c>
      <c r="B60" s="26"/>
      <c r="C60" s="29">
        <v>10000</v>
      </c>
      <c r="D60" s="29">
        <f t="shared" si="37"/>
        <v>2700</v>
      </c>
      <c r="E60" s="29">
        <f t="shared" si="38"/>
        <v>12700</v>
      </c>
      <c r="F60" s="7">
        <v>0</v>
      </c>
      <c r="G60" s="7">
        <f t="shared" si="39"/>
        <v>12700</v>
      </c>
      <c r="H60" s="7">
        <v>10000</v>
      </c>
      <c r="I60" s="7">
        <v>0</v>
      </c>
      <c r="J60" s="7">
        <f t="shared" si="40"/>
        <v>0</v>
      </c>
      <c r="K60" s="7">
        <f t="shared" si="41"/>
        <v>0</v>
      </c>
      <c r="L60" s="7">
        <f t="shared" si="42"/>
        <v>12700</v>
      </c>
      <c r="M60" s="7">
        <f t="shared" si="43"/>
        <v>10000</v>
      </c>
      <c r="N60" s="7">
        <v>0</v>
      </c>
      <c r="O60" s="5">
        <v>10</v>
      </c>
      <c r="P60" s="5">
        <v>37</v>
      </c>
      <c r="Q60" s="5"/>
      <c r="R60" s="5"/>
      <c r="T60" s="28"/>
      <c r="U60" s="28"/>
      <c r="V60" s="28"/>
    </row>
    <row r="61" spans="1:23" ht="30" x14ac:dyDescent="0.25">
      <c r="A61" s="5" t="s">
        <v>123</v>
      </c>
      <c r="B61" s="16" t="s">
        <v>137</v>
      </c>
      <c r="C61" s="17">
        <v>200000</v>
      </c>
      <c r="D61" s="17">
        <f t="shared" si="7"/>
        <v>54000</v>
      </c>
      <c r="E61" s="17">
        <f t="shared" si="13"/>
        <v>254000</v>
      </c>
      <c r="F61" s="17">
        <v>0</v>
      </c>
      <c r="G61" s="17">
        <f t="shared" si="6"/>
        <v>254000</v>
      </c>
      <c r="H61" s="17">
        <v>200000</v>
      </c>
      <c r="I61" s="17"/>
      <c r="J61" s="17"/>
      <c r="K61" s="17"/>
      <c r="L61" s="17"/>
      <c r="M61" s="17"/>
      <c r="N61" s="17"/>
      <c r="O61" s="2"/>
      <c r="P61" s="2"/>
      <c r="Q61" s="5" t="s">
        <v>138</v>
      </c>
      <c r="R61" s="5" t="s">
        <v>21</v>
      </c>
      <c r="T61" s="28" t="s">
        <v>139</v>
      </c>
      <c r="U61" s="31">
        <v>600000</v>
      </c>
      <c r="V61" s="28"/>
      <c r="W61" t="s">
        <v>140</v>
      </c>
    </row>
    <row r="62" spans="1:23" x14ac:dyDescent="0.25">
      <c r="A62" s="32">
        <v>45378</v>
      </c>
      <c r="B62" s="5" t="s">
        <v>141</v>
      </c>
      <c r="C62" s="7">
        <v>60000</v>
      </c>
      <c r="D62" s="7">
        <f t="shared" si="7"/>
        <v>16200.000000000002</v>
      </c>
      <c r="E62" s="7">
        <f t="shared" si="13"/>
        <v>76200</v>
      </c>
      <c r="F62" s="7">
        <v>0</v>
      </c>
      <c r="G62" s="7">
        <f t="shared" si="6"/>
        <v>76200</v>
      </c>
      <c r="H62" s="7">
        <v>60000</v>
      </c>
      <c r="I62" s="7">
        <v>60000</v>
      </c>
      <c r="J62" s="7">
        <v>0</v>
      </c>
      <c r="K62" s="7">
        <v>60000</v>
      </c>
      <c r="L62" s="7">
        <f>G62-K62</f>
        <v>16200</v>
      </c>
      <c r="M62" s="7">
        <v>0</v>
      </c>
      <c r="N62" s="7">
        <v>0</v>
      </c>
      <c r="O62" s="5">
        <v>15</v>
      </c>
      <c r="P62" s="5">
        <v>30</v>
      </c>
      <c r="Q62" s="5" t="s">
        <v>142</v>
      </c>
      <c r="R62" s="5"/>
      <c r="T62" s="28"/>
      <c r="U62" s="31"/>
      <c r="V62" s="28"/>
    </row>
    <row r="63" spans="1:23" x14ac:dyDescent="0.25">
      <c r="A63" s="32"/>
      <c r="B63" s="5"/>
      <c r="C63" s="7"/>
      <c r="D63" s="7"/>
      <c r="E63" s="7"/>
      <c r="F63" s="7"/>
      <c r="G63" s="7"/>
      <c r="H63" s="7"/>
      <c r="I63" s="7"/>
      <c r="J63" s="7"/>
      <c r="K63" s="7"/>
      <c r="L63" s="7"/>
      <c r="M63" s="7"/>
      <c r="N63" s="7"/>
      <c r="O63" s="5"/>
      <c r="P63" s="5"/>
      <c r="Q63" s="5"/>
      <c r="R63" s="5"/>
      <c r="T63" s="28"/>
      <c r="U63" s="31"/>
      <c r="V63" s="28"/>
    </row>
    <row r="64" spans="1:23" ht="45" x14ac:dyDescent="0.25">
      <c r="A64" s="5"/>
      <c r="B64" s="16" t="s">
        <v>143</v>
      </c>
      <c r="C64" s="17">
        <v>50000</v>
      </c>
      <c r="D64" s="17">
        <f t="shared" si="7"/>
        <v>13500</v>
      </c>
      <c r="E64" s="17">
        <f t="shared" si="13"/>
        <v>63500</v>
      </c>
      <c r="F64" s="17">
        <v>0</v>
      </c>
      <c r="G64" s="17">
        <f t="shared" si="6"/>
        <v>63500</v>
      </c>
      <c r="H64" s="17"/>
      <c r="I64" s="17">
        <f>SUM(I65:I70)</f>
        <v>41225</v>
      </c>
      <c r="J64" s="17">
        <f t="shared" ref="J64:N64" si="44">SUM(J65:J70)</f>
        <v>9509.26</v>
      </c>
      <c r="K64" s="17">
        <f t="shared" si="44"/>
        <v>50734.26</v>
      </c>
      <c r="L64" s="17">
        <f t="shared" si="44"/>
        <v>-734.25999999999658</v>
      </c>
      <c r="M64" s="17">
        <f t="shared" si="44"/>
        <v>360000</v>
      </c>
      <c r="N64" s="17">
        <f t="shared" si="44"/>
        <v>340000</v>
      </c>
      <c r="O64" s="2">
        <f>SUM(O65:O70)</f>
        <v>360</v>
      </c>
      <c r="P64" s="2">
        <f>SUM(P65:P70)</f>
        <v>457</v>
      </c>
      <c r="Q64" s="5" t="s">
        <v>144</v>
      </c>
      <c r="R64" s="5" t="s">
        <v>145</v>
      </c>
      <c r="T64" s="28" t="s">
        <v>146</v>
      </c>
      <c r="U64" s="31">
        <v>970000</v>
      </c>
      <c r="V64" s="28"/>
    </row>
    <row r="65" spans="1:22" x14ac:dyDescent="0.25">
      <c r="A65" s="5" t="s">
        <v>43</v>
      </c>
      <c r="B65" s="5" t="s">
        <v>147</v>
      </c>
      <c r="C65" s="7">
        <f>C64/6*2</f>
        <v>16666.666666666668</v>
      </c>
      <c r="D65" s="7">
        <v>0</v>
      </c>
      <c r="E65" s="7">
        <f>C65+D65</f>
        <v>16666.666666666668</v>
      </c>
      <c r="F65" s="7">
        <v>0</v>
      </c>
      <c r="G65" s="7">
        <f>E65+F65</f>
        <v>16666.666666666668</v>
      </c>
      <c r="H65" s="7"/>
      <c r="I65" s="7">
        <v>18811</v>
      </c>
      <c r="J65" s="7">
        <f>I65*0.27</f>
        <v>5078.97</v>
      </c>
      <c r="K65" s="7">
        <f>I65*1.27</f>
        <v>23889.97</v>
      </c>
      <c r="L65" s="7">
        <f>G65-K65</f>
        <v>-7223.3033333333333</v>
      </c>
      <c r="M65" s="7">
        <v>60000</v>
      </c>
      <c r="N65" s="7">
        <v>60000</v>
      </c>
      <c r="O65" s="5">
        <v>60</v>
      </c>
      <c r="P65" s="5">
        <v>72</v>
      </c>
      <c r="Q65" s="5"/>
      <c r="R65" s="5"/>
      <c r="T65" s="28"/>
      <c r="U65" s="31"/>
      <c r="V65" s="28"/>
    </row>
    <row r="66" spans="1:22" x14ac:dyDescent="0.25">
      <c r="A66" s="5" t="s">
        <v>148</v>
      </c>
      <c r="B66" s="5" t="s">
        <v>114</v>
      </c>
      <c r="C66" s="7">
        <v>0</v>
      </c>
      <c r="D66" s="7">
        <v>0</v>
      </c>
      <c r="E66" s="7">
        <f t="shared" ref="E66:E70" si="45">C66+D66</f>
        <v>0</v>
      </c>
      <c r="F66" s="7">
        <v>0</v>
      </c>
      <c r="G66" s="7">
        <f t="shared" ref="G66:G70" si="46">E66+F66</f>
        <v>0</v>
      </c>
      <c r="H66" s="7"/>
      <c r="I66" s="7">
        <v>2165</v>
      </c>
      <c r="J66" s="7">
        <f>I66*0.27</f>
        <v>584.55000000000007</v>
      </c>
      <c r="K66" s="7">
        <f>I66+J66</f>
        <v>2749.55</v>
      </c>
      <c r="L66" s="7">
        <f>G66-K66</f>
        <v>-2749.55</v>
      </c>
      <c r="M66" s="7">
        <v>60000</v>
      </c>
      <c r="N66" s="7">
        <v>55000</v>
      </c>
      <c r="O66" s="5">
        <v>60</v>
      </c>
      <c r="P66" s="5">
        <v>69</v>
      </c>
      <c r="Q66" s="5"/>
      <c r="R66" s="5"/>
      <c r="T66" s="28"/>
      <c r="U66" s="31"/>
      <c r="V66" s="28"/>
    </row>
    <row r="67" spans="1:22" x14ac:dyDescent="0.25">
      <c r="A67" s="5" t="s">
        <v>149</v>
      </c>
      <c r="B67" s="5" t="s">
        <v>117</v>
      </c>
      <c r="C67" s="7">
        <f>C64/6</f>
        <v>8333.3333333333339</v>
      </c>
      <c r="D67" s="7">
        <v>0</v>
      </c>
      <c r="E67" s="7">
        <f t="shared" si="45"/>
        <v>8333.3333333333339</v>
      </c>
      <c r="F67" s="7">
        <v>0</v>
      </c>
      <c r="G67" s="7">
        <f t="shared" si="46"/>
        <v>8333.3333333333339</v>
      </c>
      <c r="H67" s="7"/>
      <c r="I67" s="7">
        <v>2362</v>
      </c>
      <c r="J67" s="7">
        <f>I67*0.27</f>
        <v>637.74</v>
      </c>
      <c r="K67" s="7">
        <f>I67+J67</f>
        <v>2999.74</v>
      </c>
      <c r="L67" s="7">
        <f>G67-K67</f>
        <v>5333.5933333333342</v>
      </c>
      <c r="M67" s="7">
        <v>60000</v>
      </c>
      <c r="N67" s="7">
        <v>65000</v>
      </c>
      <c r="O67" s="5">
        <v>60</v>
      </c>
      <c r="P67" s="5">
        <v>83</v>
      </c>
      <c r="Q67" s="5"/>
      <c r="R67" s="5"/>
      <c r="T67" s="28"/>
      <c r="U67" s="31"/>
      <c r="V67" s="28"/>
    </row>
    <row r="68" spans="1:22" x14ac:dyDescent="0.25">
      <c r="A68" s="5" t="s">
        <v>150</v>
      </c>
      <c r="B68" s="5" t="s">
        <v>151</v>
      </c>
      <c r="C68" s="7">
        <f>C64/6</f>
        <v>8333.3333333333339</v>
      </c>
      <c r="D68" s="7">
        <v>0</v>
      </c>
      <c r="E68" s="7">
        <f t="shared" si="45"/>
        <v>8333.3333333333339</v>
      </c>
      <c r="F68" s="7">
        <v>0</v>
      </c>
      <c r="G68" s="7">
        <f t="shared" si="46"/>
        <v>8333.3333333333339</v>
      </c>
      <c r="H68" s="7"/>
      <c r="I68" s="7">
        <v>2362</v>
      </c>
      <c r="J68" s="7">
        <f>K68-I68</f>
        <v>638</v>
      </c>
      <c r="K68" s="7">
        <v>3000</v>
      </c>
      <c r="L68" s="7">
        <f>G67-K68</f>
        <v>5333.3333333333339</v>
      </c>
      <c r="M68" s="7">
        <v>60000</v>
      </c>
      <c r="N68" s="7">
        <v>60000</v>
      </c>
      <c r="O68" s="5">
        <v>60</v>
      </c>
      <c r="P68" s="5">
        <v>78</v>
      </c>
      <c r="Q68" s="5"/>
      <c r="R68" s="5"/>
      <c r="T68" s="28"/>
      <c r="U68" s="31"/>
      <c r="V68" s="28"/>
    </row>
    <row r="69" spans="1:22" x14ac:dyDescent="0.25">
      <c r="A69" s="5" t="s">
        <v>152</v>
      </c>
      <c r="B69" s="5" t="s">
        <v>153</v>
      </c>
      <c r="C69" s="7">
        <f>C64/6</f>
        <v>8333.3333333333339</v>
      </c>
      <c r="D69" s="7">
        <v>0</v>
      </c>
      <c r="E69" s="7">
        <f t="shared" si="45"/>
        <v>8333.3333333333339</v>
      </c>
      <c r="F69" s="7">
        <v>0</v>
      </c>
      <c r="G69" s="7">
        <f t="shared" si="46"/>
        <v>8333.3333333333339</v>
      </c>
      <c r="H69" s="7"/>
      <c r="I69" s="7">
        <v>7360</v>
      </c>
      <c r="J69" s="7">
        <f>K69-I69</f>
        <v>1985</v>
      </c>
      <c r="K69" s="7">
        <v>9345</v>
      </c>
      <c r="L69" s="7">
        <f>G69-K69</f>
        <v>-1011.6666666666661</v>
      </c>
      <c r="M69" s="7">
        <v>60000</v>
      </c>
      <c r="N69" s="7">
        <v>45000</v>
      </c>
      <c r="O69" s="5">
        <v>60</v>
      </c>
      <c r="P69" s="5">
        <v>75</v>
      </c>
      <c r="Q69" s="5"/>
      <c r="R69" s="5"/>
      <c r="T69" s="28"/>
      <c r="U69" s="31"/>
      <c r="V69" s="28"/>
    </row>
    <row r="70" spans="1:22" x14ac:dyDescent="0.25">
      <c r="A70" s="5" t="s">
        <v>154</v>
      </c>
      <c r="B70" s="5" t="s">
        <v>155</v>
      </c>
      <c r="C70" s="7">
        <f>C64/6</f>
        <v>8333.3333333333339</v>
      </c>
      <c r="D70" s="7">
        <v>0</v>
      </c>
      <c r="E70" s="7">
        <f t="shared" si="45"/>
        <v>8333.3333333333339</v>
      </c>
      <c r="F70" s="7">
        <v>0</v>
      </c>
      <c r="G70" s="7">
        <f t="shared" si="46"/>
        <v>8333.3333333333339</v>
      </c>
      <c r="H70" s="7"/>
      <c r="I70" s="7">
        <v>8165</v>
      </c>
      <c r="J70" s="7">
        <f>K70-I70</f>
        <v>585</v>
      </c>
      <c r="K70" s="7">
        <v>8750</v>
      </c>
      <c r="L70" s="7">
        <f>G70-K70</f>
        <v>-416.66666666666606</v>
      </c>
      <c r="M70" s="7">
        <v>60000</v>
      </c>
      <c r="N70" s="7">
        <v>55000</v>
      </c>
      <c r="O70" s="5">
        <v>60</v>
      </c>
      <c r="P70" s="5">
        <v>80</v>
      </c>
      <c r="Q70" s="5"/>
      <c r="R70" s="5"/>
      <c r="T70" s="28"/>
      <c r="U70" s="31"/>
      <c r="V70" s="28"/>
    </row>
    <row r="71" spans="1:22" ht="30" x14ac:dyDescent="0.25">
      <c r="A71" s="5"/>
      <c r="B71" s="16" t="s">
        <v>156</v>
      </c>
      <c r="C71" s="17">
        <v>270000</v>
      </c>
      <c r="D71" s="17">
        <f t="shared" si="7"/>
        <v>72900</v>
      </c>
      <c r="E71" s="17">
        <f t="shared" si="13"/>
        <v>342900</v>
      </c>
      <c r="F71" s="17">
        <v>0</v>
      </c>
      <c r="G71" s="17">
        <f t="shared" si="6"/>
        <v>342900</v>
      </c>
      <c r="H71" s="17"/>
      <c r="I71" s="17">
        <f>SUM(I72:I77)</f>
        <v>190950</v>
      </c>
      <c r="J71" s="17">
        <f t="shared" ref="J71:N71" si="47">SUM(J72:J77)</f>
        <v>0</v>
      </c>
      <c r="K71" s="17">
        <f t="shared" si="47"/>
        <v>190950</v>
      </c>
      <c r="L71" s="17">
        <f t="shared" si="47"/>
        <v>-10950</v>
      </c>
      <c r="M71" s="17">
        <f t="shared" si="47"/>
        <v>45000</v>
      </c>
      <c r="N71" s="17">
        <f t="shared" si="47"/>
        <v>104000</v>
      </c>
      <c r="O71" s="2">
        <f>SUM(O72:O77)</f>
        <v>90</v>
      </c>
      <c r="P71" s="2">
        <f>SUM(P72:P77)</f>
        <v>145</v>
      </c>
      <c r="Q71" s="5" t="s">
        <v>157</v>
      </c>
      <c r="R71" s="5" t="s">
        <v>158</v>
      </c>
      <c r="T71" s="28" t="s">
        <v>159</v>
      </c>
      <c r="U71" s="31">
        <v>300000</v>
      </c>
      <c r="V71" s="28"/>
    </row>
    <row r="72" spans="1:22" x14ac:dyDescent="0.25">
      <c r="A72" s="5" t="s">
        <v>160</v>
      </c>
      <c r="B72" s="5" t="s">
        <v>161</v>
      </c>
      <c r="C72" s="7">
        <v>45000</v>
      </c>
      <c r="D72" s="7">
        <v>0</v>
      </c>
      <c r="E72" s="7">
        <v>45000</v>
      </c>
      <c r="F72" s="7">
        <v>0</v>
      </c>
      <c r="G72" s="7">
        <f>SUM(E72:F72)</f>
        <v>45000</v>
      </c>
      <c r="H72" s="7">
        <v>45000</v>
      </c>
      <c r="I72" s="7">
        <v>55950</v>
      </c>
      <c r="J72" s="7">
        <v>0</v>
      </c>
      <c r="K72" s="7">
        <f>I72</f>
        <v>55950</v>
      </c>
      <c r="L72" s="7">
        <f>G72-K72</f>
        <v>-10950</v>
      </c>
      <c r="M72" s="7">
        <f>O72*500</f>
        <v>10000</v>
      </c>
      <c r="N72" s="7">
        <f>P72*500</f>
        <v>22000</v>
      </c>
      <c r="O72" s="5">
        <v>20</v>
      </c>
      <c r="P72" s="5">
        <v>44</v>
      </c>
      <c r="Q72" s="5"/>
      <c r="R72" s="5"/>
      <c r="T72" s="28"/>
      <c r="U72" s="31"/>
      <c r="V72" s="28"/>
    </row>
    <row r="73" spans="1:22" ht="30" x14ac:dyDescent="0.25">
      <c r="A73" s="5" t="s">
        <v>162</v>
      </c>
      <c r="B73" s="5" t="s">
        <v>163</v>
      </c>
      <c r="C73" s="7">
        <v>45000</v>
      </c>
      <c r="D73" s="7">
        <v>0</v>
      </c>
      <c r="E73" s="7">
        <v>45000</v>
      </c>
      <c r="F73" s="7">
        <v>0</v>
      </c>
      <c r="G73" s="7">
        <f>SUM(E73:F73)</f>
        <v>45000</v>
      </c>
      <c r="H73" s="7">
        <v>45000</v>
      </c>
      <c r="I73" s="7">
        <v>45000</v>
      </c>
      <c r="J73" s="7">
        <v>0</v>
      </c>
      <c r="K73" s="7">
        <f>I73+J73</f>
        <v>45000</v>
      </c>
      <c r="L73" s="7">
        <f>G73-K73</f>
        <v>0</v>
      </c>
      <c r="M73" s="7">
        <f>O73*500</f>
        <v>10000</v>
      </c>
      <c r="N73" s="7">
        <v>24000</v>
      </c>
      <c r="O73" s="5">
        <v>20</v>
      </c>
      <c r="P73" s="5">
        <v>24</v>
      </c>
      <c r="Q73" s="5"/>
      <c r="R73" s="5"/>
      <c r="T73" s="28"/>
      <c r="U73" s="31"/>
      <c r="V73" s="28"/>
    </row>
    <row r="74" spans="1:22" x14ac:dyDescent="0.25">
      <c r="A74" s="5" t="s">
        <v>164</v>
      </c>
      <c r="B74" s="5" t="s">
        <v>165</v>
      </c>
      <c r="C74" s="7">
        <v>45000</v>
      </c>
      <c r="D74" s="7">
        <v>0</v>
      </c>
      <c r="E74" s="7">
        <f>C74+D74</f>
        <v>45000</v>
      </c>
      <c r="F74" s="7">
        <v>0</v>
      </c>
      <c r="G74" s="7">
        <f>E74</f>
        <v>45000</v>
      </c>
      <c r="H74" s="7">
        <v>45000</v>
      </c>
      <c r="I74" s="7">
        <v>45000</v>
      </c>
      <c r="J74" s="7"/>
      <c r="K74" s="7">
        <f t="shared" ref="K74" si="48">I74+J74</f>
        <v>45000</v>
      </c>
      <c r="L74" s="7">
        <f t="shared" ref="L74:L77" si="49">G74-K74</f>
        <v>0</v>
      </c>
      <c r="M74" s="7">
        <f t="shared" ref="M74:N77" si="50">O74*500</f>
        <v>10000</v>
      </c>
      <c r="N74" s="7">
        <v>17000</v>
      </c>
      <c r="O74" s="5">
        <v>20</v>
      </c>
      <c r="P74" s="5">
        <v>17</v>
      </c>
      <c r="Q74" s="5"/>
      <c r="R74" s="5"/>
      <c r="T74" s="28"/>
      <c r="U74" s="31"/>
      <c r="V74" s="28"/>
    </row>
    <row r="75" spans="1:22" x14ac:dyDescent="0.25">
      <c r="A75" s="5" t="s">
        <v>69</v>
      </c>
      <c r="B75" s="28"/>
      <c r="C75" s="28"/>
      <c r="D75" s="28"/>
      <c r="E75" s="28"/>
      <c r="F75" s="28"/>
      <c r="G75" s="28"/>
      <c r="H75" s="28"/>
      <c r="I75" s="28"/>
      <c r="J75" s="28"/>
      <c r="K75" s="28"/>
      <c r="L75" s="28"/>
      <c r="M75" s="28"/>
      <c r="N75" s="28"/>
      <c r="O75" s="28"/>
      <c r="P75" s="28"/>
      <c r="Q75" s="5"/>
      <c r="R75" s="5"/>
      <c r="T75" s="28"/>
      <c r="U75" s="31"/>
      <c r="V75" s="28"/>
    </row>
    <row r="76" spans="1:22" x14ac:dyDescent="0.25">
      <c r="A76" s="5" t="s">
        <v>166</v>
      </c>
      <c r="B76" s="5" t="s">
        <v>167</v>
      </c>
      <c r="C76" s="7">
        <v>45000</v>
      </c>
      <c r="D76" s="7">
        <v>0</v>
      </c>
      <c r="E76" s="7">
        <v>45000</v>
      </c>
      <c r="F76" s="7">
        <v>0</v>
      </c>
      <c r="G76" s="7">
        <f>E76</f>
        <v>45000</v>
      </c>
      <c r="H76" s="7">
        <v>45000</v>
      </c>
      <c r="I76" s="7">
        <v>45000</v>
      </c>
      <c r="J76" s="7">
        <v>0</v>
      </c>
      <c r="K76" s="7">
        <f>I76+J76</f>
        <v>45000</v>
      </c>
      <c r="L76" s="7">
        <f>G76-K76</f>
        <v>0</v>
      </c>
      <c r="M76" s="7">
        <f>O76*500</f>
        <v>15000</v>
      </c>
      <c r="N76" s="7">
        <v>41000</v>
      </c>
      <c r="O76" s="5">
        <v>30</v>
      </c>
      <c r="P76" s="5">
        <v>60</v>
      </c>
      <c r="Q76" s="5"/>
      <c r="R76" s="5"/>
      <c r="T76" s="28"/>
      <c r="U76" s="31"/>
      <c r="V76" s="28"/>
    </row>
    <row r="77" spans="1:22" x14ac:dyDescent="0.25">
      <c r="A77" s="5" t="s">
        <v>71</v>
      </c>
      <c r="B77" s="5"/>
      <c r="C77" s="7"/>
      <c r="D77" s="7"/>
      <c r="E77" s="7"/>
      <c r="F77" s="7">
        <v>0</v>
      </c>
      <c r="G77" s="7">
        <f t="shared" ref="G77" si="51">E77</f>
        <v>0</v>
      </c>
      <c r="H77" s="7"/>
      <c r="I77" s="7"/>
      <c r="J77" s="7"/>
      <c r="K77" s="7">
        <f>I77+J77</f>
        <v>0</v>
      </c>
      <c r="L77" s="7">
        <f t="shared" si="49"/>
        <v>0</v>
      </c>
      <c r="M77" s="7">
        <f t="shared" si="50"/>
        <v>0</v>
      </c>
      <c r="N77" s="7">
        <f t="shared" si="50"/>
        <v>0</v>
      </c>
      <c r="O77" s="5"/>
      <c r="P77" s="5"/>
      <c r="Q77" s="5"/>
      <c r="R77" s="5"/>
      <c r="T77" s="28"/>
      <c r="U77" s="31"/>
      <c r="V77" s="28"/>
    </row>
    <row r="78" spans="1:22" ht="30" x14ac:dyDescent="0.25">
      <c r="A78" s="5"/>
      <c r="B78" s="16" t="s">
        <v>168</v>
      </c>
      <c r="C78" s="17">
        <v>2000000</v>
      </c>
      <c r="D78" s="17">
        <f t="shared" ref="D78:D144" si="52">C78*0.27</f>
        <v>540000</v>
      </c>
      <c r="E78" s="17">
        <f t="shared" si="13"/>
        <v>2540000</v>
      </c>
      <c r="F78" s="17">
        <v>400000</v>
      </c>
      <c r="G78" s="17">
        <f t="shared" ref="G78:G144" si="53">E78+F78</f>
        <v>2940000</v>
      </c>
      <c r="H78" s="17">
        <f t="shared" ref="H78:P78" si="54">SUM(H79:H80)</f>
        <v>1592800</v>
      </c>
      <c r="I78" s="17">
        <f t="shared" si="54"/>
        <v>1134053</v>
      </c>
      <c r="J78" s="17">
        <f t="shared" si="54"/>
        <v>173092</v>
      </c>
      <c r="K78" s="17">
        <f t="shared" si="54"/>
        <v>1307145</v>
      </c>
      <c r="L78" s="17">
        <f t="shared" si="54"/>
        <v>285655</v>
      </c>
      <c r="M78" s="17">
        <f t="shared" si="54"/>
        <v>200000</v>
      </c>
      <c r="N78" s="17">
        <f t="shared" si="54"/>
        <v>136500</v>
      </c>
      <c r="O78" s="2">
        <f t="shared" si="54"/>
        <v>200</v>
      </c>
      <c r="P78" s="2">
        <f t="shared" si="54"/>
        <v>126</v>
      </c>
      <c r="Q78" s="5" t="s">
        <v>169</v>
      </c>
      <c r="R78" s="5" t="s">
        <v>170</v>
      </c>
      <c r="T78" s="28" t="s">
        <v>171</v>
      </c>
      <c r="U78" s="31">
        <v>600000</v>
      </c>
      <c r="V78" s="28"/>
    </row>
    <row r="79" spans="1:22" x14ac:dyDescent="0.25">
      <c r="A79" s="5" t="s">
        <v>136</v>
      </c>
      <c r="B79" s="5" t="s">
        <v>172</v>
      </c>
      <c r="C79" s="7">
        <v>280000</v>
      </c>
      <c r="D79" s="7">
        <v>0</v>
      </c>
      <c r="E79" s="7">
        <f>C79+D79</f>
        <v>280000</v>
      </c>
      <c r="F79" s="7">
        <v>50000</v>
      </c>
      <c r="G79" s="7"/>
      <c r="H79" s="7">
        <v>430000</v>
      </c>
      <c r="I79" s="7">
        <v>280000</v>
      </c>
      <c r="J79" s="7">
        <v>0</v>
      </c>
      <c r="K79" s="7">
        <f>I79+J79</f>
        <v>280000</v>
      </c>
      <c r="L79" s="7">
        <f>H79-K79</f>
        <v>150000</v>
      </c>
      <c r="M79" s="7">
        <v>50000</v>
      </c>
      <c r="N79" s="7">
        <v>19500</v>
      </c>
      <c r="O79" s="5">
        <v>100</v>
      </c>
      <c r="P79" s="5">
        <v>56</v>
      </c>
      <c r="Q79" s="5" t="s">
        <v>173</v>
      </c>
      <c r="R79" s="5"/>
      <c r="T79" s="28"/>
      <c r="U79" s="31"/>
      <c r="V79" s="28"/>
    </row>
    <row r="80" spans="1:22" ht="45" x14ac:dyDescent="0.25">
      <c r="A80" s="5" t="s">
        <v>174</v>
      </c>
      <c r="B80" s="5" t="s">
        <v>175</v>
      </c>
      <c r="C80" s="7">
        <v>640000</v>
      </c>
      <c r="D80" s="7">
        <f>C80*0.27</f>
        <v>172800</v>
      </c>
      <c r="E80" s="7">
        <f>C80+D80</f>
        <v>812800</v>
      </c>
      <c r="F80" s="7">
        <v>350000</v>
      </c>
      <c r="G80" s="7">
        <f>F80+E80</f>
        <v>1162800</v>
      </c>
      <c r="H80" s="7">
        <v>1162800</v>
      </c>
      <c r="I80" s="7">
        <v>854053</v>
      </c>
      <c r="J80" s="7">
        <f>K80-I80</f>
        <v>173092</v>
      </c>
      <c r="K80" s="7">
        <v>1027145</v>
      </c>
      <c r="L80" s="7">
        <f>H80-K80</f>
        <v>135655</v>
      </c>
      <c r="M80" s="7">
        <v>150000</v>
      </c>
      <c r="N80" s="7">
        <f>82500+7000+27500</f>
        <v>117000</v>
      </c>
      <c r="O80" s="5">
        <v>100</v>
      </c>
      <c r="P80" s="5">
        <v>70</v>
      </c>
      <c r="Q80" s="5"/>
      <c r="R80" s="5"/>
      <c r="T80" s="28"/>
      <c r="U80" s="31"/>
      <c r="V80" s="28"/>
    </row>
    <row r="81" spans="1:22" ht="30" x14ac:dyDescent="0.25">
      <c r="A81" s="5" t="s">
        <v>176</v>
      </c>
      <c r="B81" s="6" t="s">
        <v>177</v>
      </c>
      <c r="C81" s="7">
        <v>200000</v>
      </c>
      <c r="D81" s="7">
        <f t="shared" si="52"/>
        <v>54000</v>
      </c>
      <c r="E81" s="7">
        <f t="shared" si="13"/>
        <v>254000</v>
      </c>
      <c r="F81" s="7">
        <v>0</v>
      </c>
      <c r="G81" s="7">
        <f t="shared" si="53"/>
        <v>254000</v>
      </c>
      <c r="H81" s="7">
        <v>254000</v>
      </c>
      <c r="I81" s="7">
        <v>436594</v>
      </c>
      <c r="J81" s="7">
        <f>K81-I81</f>
        <v>88181</v>
      </c>
      <c r="K81" s="7">
        <v>524775</v>
      </c>
      <c r="L81" s="7">
        <f>G81-K81</f>
        <v>-270775</v>
      </c>
      <c r="M81" s="7">
        <v>50000</v>
      </c>
      <c r="N81" s="7">
        <v>68500</v>
      </c>
      <c r="O81" s="5">
        <v>50</v>
      </c>
      <c r="P81" s="5">
        <v>65</v>
      </c>
      <c r="Q81" s="5" t="s">
        <v>178</v>
      </c>
      <c r="R81" s="5" t="s">
        <v>179</v>
      </c>
      <c r="T81" s="28" t="s">
        <v>180</v>
      </c>
      <c r="U81" s="31">
        <v>1000000</v>
      </c>
      <c r="V81" s="28"/>
    </row>
    <row r="82" spans="1:22" ht="30" x14ac:dyDescent="0.25">
      <c r="A82" s="5" t="s">
        <v>181</v>
      </c>
      <c r="B82" s="6" t="s">
        <v>92</v>
      </c>
      <c r="C82" s="7">
        <v>150000</v>
      </c>
      <c r="D82" s="7">
        <f t="shared" si="52"/>
        <v>40500</v>
      </c>
      <c r="E82" s="7">
        <f t="shared" si="13"/>
        <v>190500</v>
      </c>
      <c r="F82" s="7">
        <v>50000</v>
      </c>
      <c r="G82" s="7">
        <f t="shared" si="53"/>
        <v>240500</v>
      </c>
      <c r="H82" s="7"/>
      <c r="I82" s="7"/>
      <c r="J82" s="7">
        <v>0</v>
      </c>
      <c r="K82" s="7"/>
      <c r="L82" s="7"/>
      <c r="M82" s="7"/>
      <c r="N82" s="7"/>
      <c r="O82" s="5">
        <v>0</v>
      </c>
      <c r="P82" s="5">
        <v>0</v>
      </c>
      <c r="Q82" s="5" t="s">
        <v>182</v>
      </c>
      <c r="R82" s="5" t="s">
        <v>21</v>
      </c>
      <c r="T82" s="28" t="s">
        <v>183</v>
      </c>
      <c r="U82" s="31">
        <v>300000</v>
      </c>
      <c r="V82" s="28"/>
    </row>
    <row r="83" spans="1:22" x14ac:dyDescent="0.25">
      <c r="A83" s="9" t="s">
        <v>34</v>
      </c>
      <c r="B83" s="10"/>
      <c r="C83" s="33">
        <f>SUM(C12:C82)</f>
        <v>13276058.000000002</v>
      </c>
      <c r="D83" s="33">
        <f>SUM(D12:D82)</f>
        <v>2466689.7599999998</v>
      </c>
      <c r="E83" s="33">
        <f>SUM(E12:E82)</f>
        <v>15714745.760000002</v>
      </c>
      <c r="F83" s="33">
        <f>SUM(F12:F82)</f>
        <v>4720000</v>
      </c>
      <c r="G83" s="33">
        <f>SUM(G12:G82)</f>
        <v>18138747.760000002</v>
      </c>
      <c r="H83" s="33"/>
      <c r="I83" s="33">
        <f t="shared" ref="I83:N83" si="55">SUM(I12:I82)</f>
        <v>13175713.681259843</v>
      </c>
      <c r="J83" s="33">
        <f t="shared" si="55"/>
        <v>949928.6399999999</v>
      </c>
      <c r="K83" s="33">
        <f t="shared" si="55"/>
        <v>14489610.400000002</v>
      </c>
      <c r="L83" s="33">
        <f t="shared" si="55"/>
        <v>781205.35999999987</v>
      </c>
      <c r="M83" s="33">
        <f t="shared" si="55"/>
        <v>3740000</v>
      </c>
      <c r="N83" s="33">
        <f t="shared" si="55"/>
        <v>2878500</v>
      </c>
      <c r="O83" s="18"/>
      <c r="P83" s="34"/>
      <c r="Q83" s="14"/>
      <c r="R83" s="14"/>
      <c r="T83" s="28" t="s">
        <v>184</v>
      </c>
      <c r="U83" s="31">
        <v>480000</v>
      </c>
      <c r="V83" s="28"/>
    </row>
    <row r="84" spans="1:22" x14ac:dyDescent="0.25">
      <c r="A84" s="35" t="s">
        <v>185</v>
      </c>
      <c r="B84" s="35"/>
      <c r="C84" s="35"/>
      <c r="D84" s="35"/>
      <c r="E84" s="35"/>
      <c r="F84" s="35"/>
      <c r="G84" s="35"/>
      <c r="H84" s="35"/>
      <c r="I84" s="35"/>
      <c r="J84" s="35"/>
      <c r="K84" s="35"/>
      <c r="L84" s="35"/>
      <c r="M84" s="35"/>
      <c r="N84" s="35"/>
      <c r="O84" s="35"/>
      <c r="P84" s="35"/>
      <c r="Q84" s="35"/>
      <c r="R84" s="35"/>
    </row>
    <row r="85" spans="1:22" ht="30" x14ac:dyDescent="0.25">
      <c r="A85" s="2" t="s">
        <v>1</v>
      </c>
      <c r="B85" s="2" t="s">
        <v>2</v>
      </c>
      <c r="C85" s="3" t="s">
        <v>3</v>
      </c>
      <c r="D85" s="3" t="s">
        <v>4</v>
      </c>
      <c r="E85" s="3" t="s">
        <v>5</v>
      </c>
      <c r="F85" s="3" t="s">
        <v>6</v>
      </c>
      <c r="G85" s="3" t="s">
        <v>7</v>
      </c>
      <c r="H85" s="3" t="s">
        <v>8</v>
      </c>
      <c r="I85" s="4" t="s">
        <v>9</v>
      </c>
      <c r="J85" s="4" t="s">
        <v>4</v>
      </c>
      <c r="K85" s="4" t="s">
        <v>10</v>
      </c>
      <c r="L85" s="4" t="s">
        <v>186</v>
      </c>
      <c r="M85" s="4" t="s">
        <v>12</v>
      </c>
      <c r="N85" s="4" t="s">
        <v>13</v>
      </c>
      <c r="O85" s="4" t="s">
        <v>14</v>
      </c>
      <c r="P85" s="4" t="s">
        <v>15</v>
      </c>
      <c r="Q85" s="2" t="s">
        <v>16</v>
      </c>
      <c r="R85" s="2" t="s">
        <v>17</v>
      </c>
      <c r="T85" s="36" t="s">
        <v>187</v>
      </c>
    </row>
    <row r="86" spans="1:22" x14ac:dyDescent="0.25">
      <c r="A86" s="5"/>
      <c r="B86" s="5" t="s">
        <v>188</v>
      </c>
      <c r="C86" s="37">
        <v>70000</v>
      </c>
      <c r="D86" s="37">
        <f>C86*0.27</f>
        <v>18900</v>
      </c>
      <c r="E86" s="37">
        <f>C86*1.27</f>
        <v>88900</v>
      </c>
      <c r="F86" s="37">
        <v>0</v>
      </c>
      <c r="G86" s="37">
        <f>E86+F86</f>
        <v>88900</v>
      </c>
      <c r="H86" s="37">
        <v>70000</v>
      </c>
      <c r="I86" s="37">
        <v>70000</v>
      </c>
      <c r="J86" s="37">
        <v>0</v>
      </c>
      <c r="K86" s="37">
        <f>I86</f>
        <v>70000</v>
      </c>
      <c r="L86" s="37">
        <f>G86-K86</f>
        <v>18900</v>
      </c>
      <c r="M86" s="37">
        <v>0</v>
      </c>
      <c r="N86" s="37">
        <v>0</v>
      </c>
      <c r="O86" s="38">
        <v>30</v>
      </c>
      <c r="P86" s="38">
        <v>50</v>
      </c>
      <c r="Q86" s="5" t="s">
        <v>189</v>
      </c>
      <c r="R86" s="5" t="s">
        <v>21</v>
      </c>
      <c r="T86" s="13"/>
    </row>
    <row r="87" spans="1:22" ht="30" x14ac:dyDescent="0.25">
      <c r="A87" s="32">
        <v>45324</v>
      </c>
      <c r="B87" s="6" t="s">
        <v>190</v>
      </c>
      <c r="C87" s="7">
        <v>100000</v>
      </c>
      <c r="D87" s="37">
        <f t="shared" ref="D87:D97" si="56">C87*0.27</f>
        <v>27000</v>
      </c>
      <c r="E87" s="37">
        <f t="shared" ref="E87:E97" si="57">C87*1.27</f>
        <v>127000</v>
      </c>
      <c r="F87" s="7">
        <v>60000</v>
      </c>
      <c r="G87" s="37">
        <f t="shared" ref="G87:G97" si="58">E87+F87</f>
        <v>187000</v>
      </c>
      <c r="H87" s="37">
        <v>160000</v>
      </c>
      <c r="I87" s="7">
        <f>K87/1.27</f>
        <v>94523.622047244091</v>
      </c>
      <c r="J87" s="39">
        <f>I87*0.27</f>
        <v>25521.377952755905</v>
      </c>
      <c r="K87" s="7">
        <v>120045</v>
      </c>
      <c r="L87" s="37">
        <f>G87-K87</f>
        <v>66955</v>
      </c>
      <c r="M87" s="37">
        <v>0</v>
      </c>
      <c r="N87" s="37">
        <v>0</v>
      </c>
      <c r="O87" s="38">
        <v>80</v>
      </c>
      <c r="P87" s="38">
        <v>100</v>
      </c>
      <c r="Q87" s="5" t="s">
        <v>191</v>
      </c>
      <c r="R87" s="5" t="s">
        <v>21</v>
      </c>
      <c r="T87">
        <v>480000</v>
      </c>
    </row>
    <row r="88" spans="1:22" ht="45" x14ac:dyDescent="0.25">
      <c r="A88" s="32">
        <v>45360</v>
      </c>
      <c r="B88" s="6" t="s">
        <v>192</v>
      </c>
      <c r="C88" s="7">
        <v>500000</v>
      </c>
      <c r="D88" s="37">
        <f t="shared" si="56"/>
        <v>135000</v>
      </c>
      <c r="E88" s="37">
        <f t="shared" si="57"/>
        <v>635000</v>
      </c>
      <c r="F88" s="7">
        <v>1060000</v>
      </c>
      <c r="G88" s="37">
        <f t="shared" si="58"/>
        <v>1695000</v>
      </c>
      <c r="H88" s="37">
        <v>1560000</v>
      </c>
      <c r="I88" s="7">
        <v>1236812</v>
      </c>
      <c r="J88" s="7">
        <f>K88-I88</f>
        <v>132329</v>
      </c>
      <c r="K88" s="7">
        <v>1369141</v>
      </c>
      <c r="L88" s="37">
        <f>G88-K88</f>
        <v>325859</v>
      </c>
      <c r="M88" s="37">
        <v>0</v>
      </c>
      <c r="N88" s="37">
        <v>0</v>
      </c>
      <c r="O88" s="38">
        <v>150</v>
      </c>
      <c r="P88" s="38">
        <v>280</v>
      </c>
      <c r="Q88" s="5" t="s">
        <v>193</v>
      </c>
      <c r="R88" s="5" t="s">
        <v>21</v>
      </c>
    </row>
    <row r="89" spans="1:22" s="44" customFormat="1" x14ac:dyDescent="0.25">
      <c r="A89" s="40" t="s">
        <v>194</v>
      </c>
      <c r="B89" s="40" t="s">
        <v>195</v>
      </c>
      <c r="C89" s="41">
        <v>40000</v>
      </c>
      <c r="D89" s="42">
        <f t="shared" si="56"/>
        <v>10800</v>
      </c>
      <c r="E89" s="42">
        <f t="shared" si="57"/>
        <v>50800</v>
      </c>
      <c r="F89" s="41">
        <v>0</v>
      </c>
      <c r="G89" s="42">
        <f t="shared" si="58"/>
        <v>50800</v>
      </c>
      <c r="H89" s="42">
        <v>40000</v>
      </c>
      <c r="I89" s="41">
        <v>0</v>
      </c>
      <c r="J89" s="41">
        <v>0</v>
      </c>
      <c r="K89" s="41">
        <v>0</v>
      </c>
      <c r="L89" s="41">
        <f>G89-K89</f>
        <v>50800</v>
      </c>
      <c r="M89" s="42">
        <v>0</v>
      </c>
      <c r="N89" s="42">
        <v>0</v>
      </c>
      <c r="O89" s="43">
        <v>30</v>
      </c>
      <c r="P89" s="43"/>
      <c r="Q89" s="40" t="s">
        <v>196</v>
      </c>
      <c r="R89" s="40" t="s">
        <v>21</v>
      </c>
      <c r="T89" s="44" t="s">
        <v>197</v>
      </c>
    </row>
    <row r="90" spans="1:22" ht="30" x14ac:dyDescent="0.25">
      <c r="A90" s="32">
        <v>45416</v>
      </c>
      <c r="B90" s="6" t="s">
        <v>198</v>
      </c>
      <c r="C90" s="7">
        <v>0</v>
      </c>
      <c r="D90" s="37">
        <f t="shared" si="56"/>
        <v>0</v>
      </c>
      <c r="E90" s="37">
        <f t="shared" si="57"/>
        <v>0</v>
      </c>
      <c r="F90" s="7">
        <v>60000</v>
      </c>
      <c r="G90" s="37">
        <f t="shared" si="58"/>
        <v>60000</v>
      </c>
      <c r="H90" s="37">
        <v>60000</v>
      </c>
      <c r="I90" s="7">
        <v>60000</v>
      </c>
      <c r="J90" s="7">
        <v>0</v>
      </c>
      <c r="K90" s="7">
        <v>60000</v>
      </c>
      <c r="L90" s="37">
        <v>0</v>
      </c>
      <c r="M90" s="37">
        <v>0</v>
      </c>
      <c r="N90" s="37">
        <v>0</v>
      </c>
      <c r="O90" s="38">
        <v>50</v>
      </c>
      <c r="P90" s="38">
        <v>12</v>
      </c>
      <c r="Q90" s="5" t="s">
        <v>199</v>
      </c>
      <c r="R90" s="5" t="s">
        <v>21</v>
      </c>
    </row>
    <row r="91" spans="1:22" ht="30" x14ac:dyDescent="0.25">
      <c r="A91" s="32">
        <v>45402</v>
      </c>
      <c r="B91" s="6" t="s">
        <v>200</v>
      </c>
      <c r="C91" s="7">
        <v>250000</v>
      </c>
      <c r="D91" s="37">
        <f t="shared" si="56"/>
        <v>67500</v>
      </c>
      <c r="E91" s="37">
        <f t="shared" si="57"/>
        <v>317500</v>
      </c>
      <c r="F91" s="7">
        <v>60000</v>
      </c>
      <c r="G91" s="37">
        <f t="shared" si="58"/>
        <v>377500</v>
      </c>
      <c r="H91" s="37">
        <v>310000</v>
      </c>
      <c r="I91" s="7">
        <v>321647</v>
      </c>
      <c r="J91" s="7">
        <f>K91-I91</f>
        <v>7252</v>
      </c>
      <c r="K91" s="7">
        <v>328899</v>
      </c>
      <c r="L91" s="37">
        <f t="shared" ref="L91:L97" si="59">G91-K91</f>
        <v>48601</v>
      </c>
      <c r="M91" s="37">
        <v>0</v>
      </c>
      <c r="N91" s="37">
        <v>0</v>
      </c>
      <c r="O91" s="38">
        <v>50</v>
      </c>
      <c r="P91" s="38">
        <v>100</v>
      </c>
      <c r="Q91" s="5" t="s">
        <v>201</v>
      </c>
      <c r="R91" s="5" t="s">
        <v>21</v>
      </c>
    </row>
    <row r="92" spans="1:22" ht="45" x14ac:dyDescent="0.25">
      <c r="A92" s="32" t="s">
        <v>202</v>
      </c>
      <c r="B92" s="6" t="s">
        <v>203</v>
      </c>
      <c r="C92" s="7">
        <v>200000</v>
      </c>
      <c r="D92" s="37">
        <f t="shared" si="56"/>
        <v>54000</v>
      </c>
      <c r="E92" s="37">
        <f t="shared" si="57"/>
        <v>254000</v>
      </c>
      <c r="F92" s="7">
        <v>360000</v>
      </c>
      <c r="G92" s="37">
        <f t="shared" si="58"/>
        <v>614000</v>
      </c>
      <c r="H92" s="37">
        <v>560000</v>
      </c>
      <c r="I92" s="7">
        <v>560000</v>
      </c>
      <c r="J92" s="7">
        <v>0</v>
      </c>
      <c r="K92" s="7">
        <v>560000</v>
      </c>
      <c r="L92" s="45">
        <f t="shared" si="59"/>
        <v>54000</v>
      </c>
      <c r="M92" s="37">
        <v>0</v>
      </c>
      <c r="N92" s="37">
        <v>0</v>
      </c>
      <c r="O92" s="38">
        <v>200</v>
      </c>
      <c r="P92" s="38">
        <v>277</v>
      </c>
      <c r="Q92" s="5" t="s">
        <v>204</v>
      </c>
      <c r="R92" s="5" t="s">
        <v>21</v>
      </c>
    </row>
    <row r="93" spans="1:22" ht="30" x14ac:dyDescent="0.25">
      <c r="A93" s="32">
        <v>45465</v>
      </c>
      <c r="B93" s="6" t="s">
        <v>205</v>
      </c>
      <c r="C93" s="7">
        <v>150000</v>
      </c>
      <c r="D93" s="37">
        <f t="shared" si="56"/>
        <v>40500</v>
      </c>
      <c r="E93" s="37">
        <f t="shared" si="57"/>
        <v>190500</v>
      </c>
      <c r="F93" s="7">
        <v>60000</v>
      </c>
      <c r="G93" s="37">
        <f t="shared" si="58"/>
        <v>250500</v>
      </c>
      <c r="H93" s="37">
        <v>210000</v>
      </c>
      <c r="I93" s="7">
        <v>470398</v>
      </c>
      <c r="J93" s="7">
        <f>K93-I93</f>
        <v>61206</v>
      </c>
      <c r="K93" s="7">
        <v>531604</v>
      </c>
      <c r="L93" s="37">
        <f t="shared" si="59"/>
        <v>-281104</v>
      </c>
      <c r="M93" s="37">
        <f>O93*1000</f>
        <v>100000</v>
      </c>
      <c r="N93" s="37">
        <v>97000</v>
      </c>
      <c r="O93" s="38">
        <v>100</v>
      </c>
      <c r="P93" s="38">
        <v>97</v>
      </c>
      <c r="Q93" s="5" t="s">
        <v>206</v>
      </c>
      <c r="R93" s="5" t="s">
        <v>21</v>
      </c>
    </row>
    <row r="94" spans="1:22" x14ac:dyDescent="0.25">
      <c r="A94" s="32">
        <v>45513</v>
      </c>
      <c r="B94" s="6" t="s">
        <v>207</v>
      </c>
      <c r="C94" s="7">
        <v>300000</v>
      </c>
      <c r="D94" s="37">
        <f t="shared" si="56"/>
        <v>81000</v>
      </c>
      <c r="E94" s="37">
        <f t="shared" si="57"/>
        <v>381000</v>
      </c>
      <c r="F94" s="7">
        <v>0</v>
      </c>
      <c r="G94" s="37">
        <f t="shared" si="58"/>
        <v>381000</v>
      </c>
      <c r="H94" s="37">
        <v>300000</v>
      </c>
      <c r="I94" s="7">
        <v>203753</v>
      </c>
      <c r="J94" s="7">
        <v>9396</v>
      </c>
      <c r="K94" s="7">
        <v>213149</v>
      </c>
      <c r="L94" s="37">
        <f t="shared" si="59"/>
        <v>167851</v>
      </c>
      <c r="M94" s="37">
        <v>0</v>
      </c>
      <c r="N94" s="37">
        <v>0</v>
      </c>
      <c r="O94" s="38">
        <v>70</v>
      </c>
      <c r="P94" s="38">
        <v>100</v>
      </c>
      <c r="Q94" s="5" t="s">
        <v>208</v>
      </c>
      <c r="R94" s="5" t="s">
        <v>21</v>
      </c>
    </row>
    <row r="95" spans="1:22" x14ac:dyDescent="0.25">
      <c r="A95" s="32">
        <v>45595</v>
      </c>
      <c r="B95" s="6" t="s">
        <v>209</v>
      </c>
      <c r="C95" s="7">
        <v>200000</v>
      </c>
      <c r="D95" s="37">
        <f t="shared" si="56"/>
        <v>54000</v>
      </c>
      <c r="E95" s="37">
        <f t="shared" si="57"/>
        <v>254000</v>
      </c>
      <c r="F95" s="7">
        <v>0</v>
      </c>
      <c r="G95" s="37">
        <f t="shared" si="58"/>
        <v>254000</v>
      </c>
      <c r="H95" s="37">
        <v>200000</v>
      </c>
      <c r="I95" s="7">
        <v>273526</v>
      </c>
      <c r="J95" s="7">
        <v>66308</v>
      </c>
      <c r="K95" s="7">
        <v>339834</v>
      </c>
      <c r="L95" s="37">
        <f t="shared" si="59"/>
        <v>-85834</v>
      </c>
      <c r="M95" s="37">
        <v>0</v>
      </c>
      <c r="N95" s="37">
        <v>0</v>
      </c>
      <c r="O95" s="38">
        <v>50</v>
      </c>
      <c r="P95" s="38">
        <v>150</v>
      </c>
      <c r="Q95" s="5" t="s">
        <v>210</v>
      </c>
      <c r="R95" s="5" t="s">
        <v>21</v>
      </c>
    </row>
    <row r="96" spans="1:22" x14ac:dyDescent="0.25">
      <c r="A96" s="5" t="s">
        <v>194</v>
      </c>
      <c r="B96" s="6" t="s">
        <v>211</v>
      </c>
      <c r="C96" s="7">
        <v>1000000</v>
      </c>
      <c r="D96" s="37">
        <f t="shared" si="56"/>
        <v>270000</v>
      </c>
      <c r="E96" s="37">
        <f t="shared" si="57"/>
        <v>1270000</v>
      </c>
      <c r="F96" s="7">
        <v>0</v>
      </c>
      <c r="G96" s="37">
        <f t="shared" si="58"/>
        <v>1270000</v>
      </c>
      <c r="H96" s="37">
        <v>1000000</v>
      </c>
      <c r="I96" s="7">
        <v>1076764</v>
      </c>
      <c r="J96" s="7">
        <v>14096</v>
      </c>
      <c r="K96" s="7">
        <v>1090860</v>
      </c>
      <c r="L96" s="37">
        <f t="shared" si="59"/>
        <v>179140</v>
      </c>
      <c r="M96" s="37">
        <v>0</v>
      </c>
      <c r="N96" s="37">
        <v>0</v>
      </c>
      <c r="O96" s="38">
        <v>130</v>
      </c>
      <c r="P96" s="38">
        <v>140</v>
      </c>
      <c r="Q96" s="5" t="s">
        <v>212</v>
      </c>
      <c r="R96" s="5" t="s">
        <v>21</v>
      </c>
    </row>
    <row r="97" spans="1:18" x14ac:dyDescent="0.25">
      <c r="A97" s="32">
        <v>45631</v>
      </c>
      <c r="B97" s="6" t="s">
        <v>213</v>
      </c>
      <c r="C97" s="7">
        <v>500000</v>
      </c>
      <c r="D97" s="37">
        <f t="shared" si="56"/>
        <v>135000</v>
      </c>
      <c r="E97" s="37">
        <f t="shared" si="57"/>
        <v>635000</v>
      </c>
      <c r="F97" s="7">
        <v>0</v>
      </c>
      <c r="G97" s="37">
        <f t="shared" si="58"/>
        <v>635000</v>
      </c>
      <c r="H97" s="37">
        <v>500000</v>
      </c>
      <c r="I97" s="7">
        <v>325579</v>
      </c>
      <c r="J97" s="7">
        <v>87905</v>
      </c>
      <c r="K97" s="7">
        <v>413484</v>
      </c>
      <c r="L97" s="37">
        <f t="shared" si="59"/>
        <v>221516</v>
      </c>
      <c r="M97" s="37">
        <v>0</v>
      </c>
      <c r="N97" s="37">
        <v>0</v>
      </c>
      <c r="O97" s="38">
        <v>120</v>
      </c>
      <c r="P97" s="38">
        <v>150</v>
      </c>
      <c r="Q97" s="5" t="s">
        <v>214</v>
      </c>
      <c r="R97" s="5" t="s">
        <v>21</v>
      </c>
    </row>
    <row r="98" spans="1:18" x14ac:dyDescent="0.25">
      <c r="A98" s="46" t="s">
        <v>34</v>
      </c>
      <c r="B98" s="10"/>
      <c r="C98" s="33">
        <f>SUM(C86:C97)</f>
        <v>3310000</v>
      </c>
      <c r="D98" s="33">
        <f t="shared" ref="D98:N98" si="60">SUM(D86:D97)</f>
        <v>893700</v>
      </c>
      <c r="E98" s="33">
        <f t="shared" si="60"/>
        <v>4203700</v>
      </c>
      <c r="F98" s="33">
        <f t="shared" si="60"/>
        <v>1660000</v>
      </c>
      <c r="G98" s="33">
        <f t="shared" si="60"/>
        <v>5863700</v>
      </c>
      <c r="H98" s="33"/>
      <c r="I98" s="33">
        <f t="shared" si="60"/>
        <v>4693002.6220472436</v>
      </c>
      <c r="J98" s="33">
        <f t="shared" si="60"/>
        <v>404013.37795275589</v>
      </c>
      <c r="K98" s="33">
        <f t="shared" si="60"/>
        <v>5097016</v>
      </c>
      <c r="L98" s="33">
        <f t="shared" si="60"/>
        <v>766684</v>
      </c>
      <c r="M98" s="33">
        <f t="shared" si="60"/>
        <v>100000</v>
      </c>
      <c r="N98" s="33">
        <f t="shared" si="60"/>
        <v>97000</v>
      </c>
      <c r="O98" s="18">
        <f>SUM(O86:O97)</f>
        <v>1060</v>
      </c>
      <c r="P98" s="34">
        <f>SUM(P86:P97)</f>
        <v>1456</v>
      </c>
      <c r="Q98" s="14"/>
      <c r="R98" s="14"/>
    </row>
    <row r="99" spans="1:18" x14ac:dyDescent="0.25">
      <c r="A99" s="47" t="s">
        <v>215</v>
      </c>
      <c r="B99" s="47"/>
      <c r="C99" s="47"/>
      <c r="D99" s="47"/>
      <c r="E99" s="47"/>
      <c r="F99" s="47"/>
      <c r="G99" s="47"/>
      <c r="H99" s="47"/>
      <c r="I99" s="47"/>
      <c r="J99" s="47"/>
      <c r="K99" s="47"/>
      <c r="L99" s="47"/>
      <c r="M99" s="47"/>
      <c r="N99" s="47"/>
      <c r="O99" s="47"/>
      <c r="P99" s="47"/>
      <c r="Q99" s="47"/>
      <c r="R99" s="47"/>
    </row>
    <row r="100" spans="1:18" ht="30" x14ac:dyDescent="0.25">
      <c r="A100" s="2" t="s">
        <v>1</v>
      </c>
      <c r="B100" s="2" t="s">
        <v>2</v>
      </c>
      <c r="C100" s="3" t="s">
        <v>3</v>
      </c>
      <c r="D100" s="3" t="s">
        <v>4</v>
      </c>
      <c r="E100" s="3" t="s">
        <v>5</v>
      </c>
      <c r="F100" s="3" t="s">
        <v>6</v>
      </c>
      <c r="G100" s="3" t="s">
        <v>7</v>
      </c>
      <c r="H100" s="3" t="s">
        <v>8</v>
      </c>
      <c r="I100" s="4" t="s">
        <v>9</v>
      </c>
      <c r="J100" s="4" t="s">
        <v>4</v>
      </c>
      <c r="K100" s="4" t="s">
        <v>10</v>
      </c>
      <c r="L100" s="4" t="s">
        <v>11</v>
      </c>
      <c r="M100" s="4" t="s">
        <v>12</v>
      </c>
      <c r="N100" s="4" t="s">
        <v>13</v>
      </c>
      <c r="O100" s="4" t="s">
        <v>14</v>
      </c>
      <c r="P100" s="4" t="s">
        <v>15</v>
      </c>
      <c r="Q100" s="2" t="s">
        <v>16</v>
      </c>
      <c r="R100" s="2" t="s">
        <v>17</v>
      </c>
    </row>
    <row r="101" spans="1:18" x14ac:dyDescent="0.25">
      <c r="A101" s="32">
        <v>45438</v>
      </c>
      <c r="B101" s="6" t="s">
        <v>216</v>
      </c>
      <c r="C101" s="7">
        <v>600000</v>
      </c>
      <c r="D101" s="7">
        <f>C101*0.27</f>
        <v>162000</v>
      </c>
      <c r="E101" s="7">
        <f>C101*1.27</f>
        <v>762000</v>
      </c>
      <c r="F101" s="7">
        <v>0</v>
      </c>
      <c r="G101" s="7">
        <f>E101+F101</f>
        <v>762000</v>
      </c>
      <c r="H101" s="7">
        <v>600000</v>
      </c>
      <c r="I101" s="7">
        <v>731391</v>
      </c>
      <c r="J101" s="7">
        <f>K101-I101</f>
        <v>202856</v>
      </c>
      <c r="K101" s="7">
        <v>934247</v>
      </c>
      <c r="L101" s="7">
        <f>G101-K101</f>
        <v>-172247</v>
      </c>
      <c r="M101" s="7">
        <v>0</v>
      </c>
      <c r="N101" s="7">
        <v>0</v>
      </c>
      <c r="O101" s="5">
        <v>100</v>
      </c>
      <c r="P101" s="5">
        <v>175</v>
      </c>
      <c r="Q101" s="5"/>
      <c r="R101" s="5" t="s">
        <v>21</v>
      </c>
    </row>
    <row r="102" spans="1:18" ht="30" x14ac:dyDescent="0.25">
      <c r="A102" s="32">
        <v>45423</v>
      </c>
      <c r="B102" s="6" t="s">
        <v>217</v>
      </c>
      <c r="C102" s="7">
        <v>0</v>
      </c>
      <c r="D102" s="7">
        <f t="shared" ref="D102:D104" si="61">C102*0.27</f>
        <v>0</v>
      </c>
      <c r="E102" s="7">
        <f t="shared" ref="E102:E104" si="62">C102*1.27</f>
        <v>0</v>
      </c>
      <c r="F102" s="7">
        <v>60000</v>
      </c>
      <c r="G102" s="7">
        <f t="shared" ref="G102:G104" si="63">E102+F102</f>
        <v>60000</v>
      </c>
      <c r="H102" s="7">
        <v>60000</v>
      </c>
      <c r="I102" s="7">
        <v>60000</v>
      </c>
      <c r="J102" s="7">
        <v>0</v>
      </c>
      <c r="K102" s="7">
        <v>60000</v>
      </c>
      <c r="L102" s="7">
        <v>0</v>
      </c>
      <c r="M102" s="7">
        <v>0</v>
      </c>
      <c r="N102" s="7">
        <v>0</v>
      </c>
      <c r="O102" s="5">
        <v>100</v>
      </c>
      <c r="P102" s="5">
        <v>60</v>
      </c>
      <c r="Q102" s="5" t="s">
        <v>218</v>
      </c>
      <c r="R102" s="5" t="s">
        <v>21</v>
      </c>
    </row>
    <row r="103" spans="1:18" x14ac:dyDescent="0.25">
      <c r="A103" s="32">
        <v>45486</v>
      </c>
      <c r="B103" s="6" t="s">
        <v>219</v>
      </c>
      <c r="C103" s="7">
        <v>250000</v>
      </c>
      <c r="D103" s="7">
        <f t="shared" si="61"/>
        <v>67500</v>
      </c>
      <c r="E103" s="7">
        <f t="shared" si="62"/>
        <v>317500</v>
      </c>
      <c r="F103" s="7">
        <v>0</v>
      </c>
      <c r="G103" s="7">
        <f t="shared" si="63"/>
        <v>317500</v>
      </c>
      <c r="H103" s="7">
        <v>250000</v>
      </c>
      <c r="I103" s="7">
        <v>250000</v>
      </c>
      <c r="J103" s="7">
        <v>0</v>
      </c>
      <c r="K103" s="7">
        <v>250000</v>
      </c>
      <c r="L103" s="7">
        <f>H103-K103</f>
        <v>0</v>
      </c>
      <c r="M103" s="7">
        <v>0</v>
      </c>
      <c r="N103" s="7">
        <v>300000</v>
      </c>
      <c r="O103" s="5">
        <v>300</v>
      </c>
      <c r="P103" s="5">
        <v>999</v>
      </c>
      <c r="Q103" s="5"/>
      <c r="R103" s="5" t="s">
        <v>21</v>
      </c>
    </row>
    <row r="104" spans="1:18" x14ac:dyDescent="0.25">
      <c r="A104" s="32">
        <v>45521</v>
      </c>
      <c r="B104" s="6" t="s">
        <v>220</v>
      </c>
      <c r="C104" s="7">
        <v>500000</v>
      </c>
      <c r="D104" s="7">
        <f t="shared" si="61"/>
        <v>135000</v>
      </c>
      <c r="E104" s="7">
        <f t="shared" si="62"/>
        <v>635000</v>
      </c>
      <c r="F104" s="7">
        <v>0</v>
      </c>
      <c r="G104" s="7">
        <f t="shared" si="63"/>
        <v>635000</v>
      </c>
      <c r="H104" s="7">
        <v>500000</v>
      </c>
      <c r="I104" s="7"/>
      <c r="J104" s="7"/>
      <c r="K104" s="7"/>
      <c r="L104" s="7"/>
      <c r="M104" s="7">
        <v>0</v>
      </c>
      <c r="N104" s="7">
        <v>0</v>
      </c>
      <c r="O104" s="5">
        <v>300</v>
      </c>
      <c r="P104" s="5">
        <v>300</v>
      </c>
      <c r="Q104" s="5"/>
      <c r="R104" s="5" t="s">
        <v>21</v>
      </c>
    </row>
    <row r="105" spans="1:18" x14ac:dyDescent="0.25">
      <c r="A105" s="14"/>
      <c r="B105" s="14"/>
      <c r="C105" s="17">
        <f t="shared" ref="C105:H105" si="64">SUM(C101:C104)</f>
        <v>1350000</v>
      </c>
      <c r="D105" s="17">
        <f t="shared" si="64"/>
        <v>364500</v>
      </c>
      <c r="E105" s="17">
        <f t="shared" si="64"/>
        <v>1714500</v>
      </c>
      <c r="F105" s="17">
        <f t="shared" si="64"/>
        <v>60000</v>
      </c>
      <c r="G105" s="17">
        <f t="shared" si="64"/>
        <v>1774500</v>
      </c>
      <c r="H105" s="17">
        <f t="shared" si="64"/>
        <v>1410000</v>
      </c>
      <c r="I105" s="17">
        <f t="shared" ref="I105:L105" si="65">SUM(I101:I104)</f>
        <v>1041391</v>
      </c>
      <c r="J105" s="17">
        <f t="shared" si="65"/>
        <v>202856</v>
      </c>
      <c r="K105" s="17">
        <f t="shared" si="65"/>
        <v>1244247</v>
      </c>
      <c r="L105" s="17">
        <f t="shared" si="65"/>
        <v>-172247</v>
      </c>
      <c r="M105" s="17">
        <f>SUM(M101:M104)</f>
        <v>0</v>
      </c>
      <c r="N105" s="17">
        <f>SUM(N101:N104)</f>
        <v>300000</v>
      </c>
      <c r="O105" s="2">
        <f>SUM(O101:O104)</f>
        <v>800</v>
      </c>
      <c r="P105" s="2">
        <f>SUM(P101:P104)</f>
        <v>1534</v>
      </c>
      <c r="Q105" s="5"/>
      <c r="R105" s="5"/>
    </row>
    <row r="106" spans="1:18" x14ac:dyDescent="0.25">
      <c r="A106" s="48" t="s">
        <v>221</v>
      </c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</row>
    <row r="107" spans="1:18" ht="30" x14ac:dyDescent="0.25">
      <c r="A107" s="2" t="s">
        <v>1</v>
      </c>
      <c r="B107" s="2" t="s">
        <v>2</v>
      </c>
      <c r="C107" s="3" t="s">
        <v>3</v>
      </c>
      <c r="D107" s="3" t="s">
        <v>4</v>
      </c>
      <c r="E107" s="3" t="s">
        <v>5</v>
      </c>
      <c r="F107" s="3" t="s">
        <v>6</v>
      </c>
      <c r="G107" s="3" t="s">
        <v>7</v>
      </c>
      <c r="H107" s="3" t="s">
        <v>8</v>
      </c>
      <c r="I107" s="4" t="s">
        <v>9</v>
      </c>
      <c r="J107" s="4" t="s">
        <v>4</v>
      </c>
      <c r="K107" s="4" t="s">
        <v>10</v>
      </c>
      <c r="L107" s="4" t="s">
        <v>11</v>
      </c>
      <c r="M107" s="4" t="s">
        <v>12</v>
      </c>
      <c r="N107" s="4" t="s">
        <v>13</v>
      </c>
      <c r="O107" s="4" t="s">
        <v>14</v>
      </c>
      <c r="P107" s="4" t="s">
        <v>15</v>
      </c>
      <c r="Q107" s="2" t="s">
        <v>16</v>
      </c>
      <c r="R107" s="2" t="s">
        <v>17</v>
      </c>
    </row>
    <row r="108" spans="1:18" x14ac:dyDescent="0.25">
      <c r="A108" s="5" t="s">
        <v>222</v>
      </c>
      <c r="B108" s="6" t="s">
        <v>223</v>
      </c>
      <c r="C108" s="29">
        <v>40000</v>
      </c>
      <c r="D108" s="29">
        <f>C108*0.27</f>
        <v>10800</v>
      </c>
      <c r="E108" s="29">
        <f>C108*1.27</f>
        <v>50800</v>
      </c>
      <c r="F108" s="29">
        <v>0</v>
      </c>
      <c r="G108" s="29">
        <f>E108+F108</f>
        <v>50800</v>
      </c>
      <c r="H108" s="29">
        <v>40000</v>
      </c>
      <c r="I108" s="29">
        <v>13780</v>
      </c>
      <c r="J108" s="29">
        <f>K108-I108</f>
        <v>3720</v>
      </c>
      <c r="K108" s="29">
        <f>17500</f>
        <v>17500</v>
      </c>
      <c r="L108" s="29">
        <f>G108-K108</f>
        <v>33300</v>
      </c>
      <c r="M108" s="29">
        <v>0</v>
      </c>
      <c r="N108" s="29">
        <v>0</v>
      </c>
      <c r="O108" s="28">
        <v>20</v>
      </c>
      <c r="P108" s="28"/>
      <c r="Q108" s="5"/>
      <c r="R108" s="5" t="s">
        <v>21</v>
      </c>
    </row>
    <row r="109" spans="1:18" x14ac:dyDescent="0.25">
      <c r="A109" s="5" t="s">
        <v>224</v>
      </c>
      <c r="B109" s="6" t="s">
        <v>225</v>
      </c>
      <c r="C109" s="29">
        <v>50000</v>
      </c>
      <c r="D109" s="29">
        <f t="shared" ref="D109:D110" si="66">C109*0.27</f>
        <v>13500</v>
      </c>
      <c r="E109" s="29">
        <f t="shared" ref="E109:E110" si="67">C109*1.27</f>
        <v>63500</v>
      </c>
      <c r="F109" s="29">
        <v>0</v>
      </c>
      <c r="G109" s="29">
        <f t="shared" ref="G109:G110" si="68">E109+F109</f>
        <v>63500</v>
      </c>
      <c r="H109" s="29">
        <v>50000</v>
      </c>
      <c r="I109" s="29">
        <v>46867</v>
      </c>
      <c r="J109" s="29">
        <f>I109*0.05</f>
        <v>2343.35</v>
      </c>
      <c r="K109" s="29">
        <f>I109+J109</f>
        <v>49210.35</v>
      </c>
      <c r="L109" s="29">
        <f>H109-K109</f>
        <v>789.65000000000146</v>
      </c>
      <c r="M109" s="29">
        <v>0</v>
      </c>
      <c r="N109" s="29">
        <v>0</v>
      </c>
      <c r="O109" s="28">
        <v>20</v>
      </c>
      <c r="P109" s="28"/>
      <c r="Q109" s="5"/>
      <c r="R109" s="5" t="s">
        <v>21</v>
      </c>
    </row>
    <row r="110" spans="1:18" x14ac:dyDescent="0.25">
      <c r="A110" s="5" t="s">
        <v>166</v>
      </c>
      <c r="B110" s="6" t="s">
        <v>226</v>
      </c>
      <c r="C110" s="29">
        <v>50000</v>
      </c>
      <c r="D110" s="29">
        <f t="shared" si="66"/>
        <v>13500</v>
      </c>
      <c r="E110" s="29">
        <f t="shared" si="67"/>
        <v>63500</v>
      </c>
      <c r="F110" s="29">
        <v>0</v>
      </c>
      <c r="G110" s="29">
        <f t="shared" si="68"/>
        <v>63500</v>
      </c>
      <c r="H110" s="29">
        <v>50000</v>
      </c>
      <c r="I110" s="29"/>
      <c r="J110" s="29"/>
      <c r="K110" s="29"/>
      <c r="L110" s="29"/>
      <c r="M110" s="29">
        <v>0</v>
      </c>
      <c r="N110" s="29">
        <v>0</v>
      </c>
      <c r="O110" s="28">
        <v>60</v>
      </c>
      <c r="P110" s="28"/>
      <c r="Q110" s="5"/>
      <c r="R110" s="5" t="s">
        <v>21</v>
      </c>
    </row>
    <row r="111" spans="1:18" x14ac:dyDescent="0.25">
      <c r="A111" s="14"/>
      <c r="B111" s="14"/>
      <c r="C111" s="49">
        <f>SUM(C108:C110)</f>
        <v>140000</v>
      </c>
      <c r="D111" s="49">
        <f t="shared" ref="D111:N111" si="69">SUM(D108:D110)</f>
        <v>37800</v>
      </c>
      <c r="E111" s="49">
        <f t="shared" si="69"/>
        <v>177800</v>
      </c>
      <c r="F111" s="49">
        <f t="shared" si="69"/>
        <v>0</v>
      </c>
      <c r="G111" s="49">
        <f t="shared" si="69"/>
        <v>177800</v>
      </c>
      <c r="H111" s="49"/>
      <c r="I111" s="49">
        <f t="shared" si="69"/>
        <v>60647</v>
      </c>
      <c r="J111" s="49">
        <f t="shared" si="69"/>
        <v>6063.35</v>
      </c>
      <c r="K111" s="49">
        <f t="shared" si="69"/>
        <v>66710.350000000006</v>
      </c>
      <c r="L111" s="49">
        <f t="shared" si="69"/>
        <v>34089.65</v>
      </c>
      <c r="M111" s="49">
        <f t="shared" si="69"/>
        <v>0</v>
      </c>
      <c r="N111" s="49">
        <f t="shared" si="69"/>
        <v>0</v>
      </c>
      <c r="O111" s="34">
        <f>SUM(O108:O110)</f>
        <v>100</v>
      </c>
      <c r="P111" s="34">
        <f>SUM(P108:P110)</f>
        <v>0</v>
      </c>
      <c r="Q111" s="5"/>
      <c r="R111" s="5"/>
    </row>
    <row r="112" spans="1:18" x14ac:dyDescent="0.25">
      <c r="A112" s="50" t="s">
        <v>227</v>
      </c>
      <c r="B112" s="50"/>
      <c r="C112" s="50"/>
      <c r="D112" s="50"/>
      <c r="E112" s="50"/>
      <c r="F112" s="50"/>
      <c r="G112" s="50"/>
      <c r="H112" s="50"/>
      <c r="I112" s="50"/>
      <c r="J112" s="50"/>
      <c r="K112" s="50"/>
      <c r="L112" s="50"/>
      <c r="M112" s="50"/>
      <c r="N112" s="50"/>
      <c r="O112" s="50"/>
      <c r="P112" s="50"/>
      <c r="Q112" s="50"/>
      <c r="R112" s="50"/>
    </row>
    <row r="113" spans="1:18" ht="30" x14ac:dyDescent="0.25">
      <c r="A113" s="2" t="s">
        <v>1</v>
      </c>
      <c r="B113" s="2" t="s">
        <v>2</v>
      </c>
      <c r="C113" s="3" t="s">
        <v>3</v>
      </c>
      <c r="D113" s="3" t="s">
        <v>4</v>
      </c>
      <c r="E113" s="3" t="s">
        <v>5</v>
      </c>
      <c r="F113" s="3" t="s">
        <v>6</v>
      </c>
      <c r="G113" s="3" t="s">
        <v>7</v>
      </c>
      <c r="H113" s="3" t="s">
        <v>8</v>
      </c>
      <c r="I113" s="4" t="s">
        <v>9</v>
      </c>
      <c r="J113" s="4" t="s">
        <v>4</v>
      </c>
      <c r="K113" s="4" t="s">
        <v>10</v>
      </c>
      <c r="L113" s="4" t="s">
        <v>11</v>
      </c>
      <c r="M113" s="4" t="s">
        <v>12</v>
      </c>
      <c r="N113" s="4" t="s">
        <v>13</v>
      </c>
      <c r="O113" s="4" t="s">
        <v>14</v>
      </c>
      <c r="P113" s="4" t="s">
        <v>15</v>
      </c>
      <c r="Q113" s="2" t="s">
        <v>16</v>
      </c>
      <c r="R113" s="2" t="s">
        <v>17</v>
      </c>
    </row>
    <row r="114" spans="1:18" ht="45" x14ac:dyDescent="0.25">
      <c r="A114" s="51">
        <v>45410</v>
      </c>
      <c r="B114" s="14" t="s">
        <v>228</v>
      </c>
      <c r="C114" s="52">
        <v>0</v>
      </c>
      <c r="D114" s="52">
        <v>0</v>
      </c>
      <c r="E114" s="52">
        <v>0</v>
      </c>
      <c r="F114" s="52">
        <v>0</v>
      </c>
      <c r="G114" s="52">
        <v>0</v>
      </c>
      <c r="H114" s="52"/>
      <c r="I114" s="52">
        <v>6375</v>
      </c>
      <c r="J114" s="52">
        <v>0</v>
      </c>
      <c r="K114" s="52">
        <f>I114+G114</f>
        <v>6375</v>
      </c>
      <c r="L114" s="52">
        <v>0</v>
      </c>
      <c r="M114" s="52">
        <f>O114*1500</f>
        <v>90000</v>
      </c>
      <c r="N114" s="52">
        <v>127500</v>
      </c>
      <c r="O114" s="53">
        <v>60</v>
      </c>
      <c r="P114" s="52">
        <v>90</v>
      </c>
      <c r="Q114" s="14"/>
      <c r="R114" s="14" t="s">
        <v>229</v>
      </c>
    </row>
    <row r="115" spans="1:18" x14ac:dyDescent="0.25">
      <c r="J115" s="39"/>
      <c r="K115" s="39"/>
      <c r="L115" s="39"/>
      <c r="M115" s="39"/>
      <c r="N115" s="39"/>
      <c r="Q115" s="14"/>
      <c r="R115" s="14"/>
    </row>
    <row r="116" spans="1:18" x14ac:dyDescent="0.25">
      <c r="J116" s="39"/>
      <c r="K116" s="39"/>
      <c r="L116" s="39"/>
      <c r="M116" s="39"/>
      <c r="N116" s="39"/>
      <c r="Q116" s="14"/>
      <c r="R116" s="14"/>
    </row>
    <row r="117" spans="1:18" x14ac:dyDescent="0.25">
      <c r="B117" s="14"/>
      <c r="C117" s="14"/>
      <c r="K117" s="20"/>
      <c r="L117" s="20"/>
      <c r="M117" s="20"/>
      <c r="N117" s="20"/>
      <c r="Q117" s="14"/>
      <c r="R117" s="14"/>
    </row>
    <row r="118" spans="1:18" x14ac:dyDescent="0.25">
      <c r="B118" s="14"/>
      <c r="D118" s="54"/>
      <c r="E118" s="55"/>
      <c r="F118" s="55"/>
      <c r="G118" s="55"/>
      <c r="H118" s="55"/>
      <c r="I118" s="56"/>
      <c r="J118" s="39"/>
      <c r="K118" s="57"/>
      <c r="L118" s="57"/>
      <c r="M118" s="57"/>
      <c r="N118" s="57"/>
      <c r="O118" s="18"/>
      <c r="P118" s="18"/>
      <c r="Q118" s="14"/>
      <c r="R118" s="14"/>
    </row>
    <row r="119" spans="1:18" ht="28.5" x14ac:dyDescent="0.25">
      <c r="B119" s="14"/>
      <c r="C119" s="14"/>
      <c r="D119" s="39"/>
      <c r="E119" s="39"/>
      <c r="F119" s="39"/>
      <c r="G119" s="39"/>
      <c r="H119" s="39"/>
      <c r="I119" s="39"/>
      <c r="J119" s="39"/>
      <c r="K119" s="58"/>
      <c r="L119" s="58"/>
      <c r="M119" s="58"/>
      <c r="N119" s="58"/>
      <c r="O119" s="58"/>
      <c r="P119" s="58"/>
    </row>
    <row r="120" spans="1:18" x14ac:dyDescent="0.25">
      <c r="B120" s="14"/>
      <c r="C120" s="14"/>
      <c r="D120" s="39"/>
      <c r="E120" s="39"/>
      <c r="F120" s="39"/>
      <c r="G120" s="39"/>
      <c r="H120" s="39"/>
      <c r="I120" s="39"/>
      <c r="J120" s="39"/>
      <c r="K120" s="20"/>
      <c r="L120" s="20"/>
      <c r="M120" s="20"/>
      <c r="N120" s="20"/>
    </row>
    <row r="121" spans="1:18" x14ac:dyDescent="0.25">
      <c r="B121" s="14"/>
      <c r="C121" s="14"/>
      <c r="D121" s="39"/>
      <c r="E121" s="39"/>
      <c r="F121" s="39"/>
      <c r="G121" s="39"/>
      <c r="H121" s="39"/>
      <c r="I121" s="39"/>
      <c r="J121" s="39"/>
    </row>
    <row r="122" spans="1:18" x14ac:dyDescent="0.25">
      <c r="B122" s="14"/>
      <c r="C122" s="14"/>
      <c r="D122" s="39"/>
      <c r="E122" s="39"/>
      <c r="F122" s="39"/>
      <c r="G122" s="20"/>
      <c r="H122" s="20"/>
      <c r="I122" s="39"/>
      <c r="J122" s="20"/>
    </row>
    <row r="123" spans="1:18" x14ac:dyDescent="0.25">
      <c r="B123" s="14"/>
      <c r="C123" s="14"/>
      <c r="D123" s="20"/>
      <c r="E123" s="39"/>
      <c r="F123" s="39"/>
      <c r="G123" s="20"/>
      <c r="H123" s="20"/>
      <c r="I123" s="39"/>
      <c r="J123" s="57"/>
    </row>
    <row r="124" spans="1:18" ht="28.5" x14ac:dyDescent="0.25">
      <c r="C124" s="13"/>
      <c r="D124" s="57"/>
      <c r="E124" s="59"/>
      <c r="F124" s="59"/>
      <c r="G124" s="59"/>
      <c r="H124" s="59"/>
      <c r="I124" s="59"/>
      <c r="J124" s="58"/>
    </row>
    <row r="125" spans="1:18" ht="28.5" x14ac:dyDescent="0.25">
      <c r="C125" s="13"/>
      <c r="D125" s="58"/>
      <c r="E125" s="20"/>
      <c r="F125" s="20"/>
      <c r="G125" s="20"/>
      <c r="H125" s="20"/>
      <c r="I125" s="20"/>
      <c r="J125" s="20"/>
      <c r="K125" s="60"/>
      <c r="L125" s="60"/>
      <c r="M125" s="60"/>
      <c r="N125" s="60"/>
    </row>
    <row r="127" spans="1:18" x14ac:dyDescent="0.25">
      <c r="C127" s="18"/>
      <c r="E127" s="20"/>
    </row>
    <row r="128" spans="1:18" x14ac:dyDescent="0.25">
      <c r="E128" s="20"/>
    </row>
    <row r="129" spans="4:10" x14ac:dyDescent="0.25">
      <c r="E129" s="20"/>
    </row>
    <row r="130" spans="4:10" x14ac:dyDescent="0.25">
      <c r="D130" s="60"/>
      <c r="E130" s="20"/>
      <c r="F130" s="60"/>
      <c r="G130" s="60"/>
      <c r="H130" s="60"/>
      <c r="I130" s="60"/>
      <c r="J130" s="60"/>
    </row>
    <row r="131" spans="4:10" x14ac:dyDescent="0.25">
      <c r="E131" s="57"/>
    </row>
  </sheetData>
  <mergeCells count="16">
    <mergeCell ref="A98:B98"/>
    <mergeCell ref="A99:R99"/>
    <mergeCell ref="A106:R106"/>
    <mergeCell ref="A112:R112"/>
    <mergeCell ref="R45:R48"/>
    <mergeCell ref="B51:B54"/>
    <mergeCell ref="B55:B57"/>
    <mergeCell ref="B58:B60"/>
    <mergeCell ref="A83:B83"/>
    <mergeCell ref="A84:R84"/>
    <mergeCell ref="A1:R1"/>
    <mergeCell ref="A9:B9"/>
    <mergeCell ref="A10:R10"/>
    <mergeCell ref="R36:R39"/>
    <mergeCell ref="H37:H39"/>
    <mergeCell ref="R41:R44"/>
  </mergeCell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Munka1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Szihalmi Balázs</dc:creator>
  <cp:lastModifiedBy>Szihalmi Balázs</cp:lastModifiedBy>
  <dcterms:created xsi:type="dcterms:W3CDTF">2025-01-24T10:16:28Z</dcterms:created>
  <dcterms:modified xsi:type="dcterms:W3CDTF">2025-01-24T10:17:42Z</dcterms:modified>
</cp:coreProperties>
</file>